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<sst xmlns="http://schemas.openxmlformats.org/spreadsheetml/2006/main" count="511" uniqueCount="370">
  <si>
    <t>Voltage</t>
  </si>
  <si>
    <t>Current</t>
  </si>
  <si>
    <t>Term</t>
  </si>
  <si>
    <t>Units</t>
  </si>
  <si>
    <t>Explanation</t>
  </si>
  <si>
    <t>Coulomb</t>
  </si>
  <si>
    <t>Resistance</t>
  </si>
  <si>
    <t>Amperes</t>
  </si>
  <si>
    <t>Ohms</t>
  </si>
  <si>
    <t>Volts</t>
  </si>
  <si>
    <t>Symbol</t>
  </si>
  <si>
    <t>C</t>
  </si>
  <si>
    <t xml:space="preserve">I </t>
  </si>
  <si>
    <t>Ω</t>
  </si>
  <si>
    <t>E or V</t>
  </si>
  <si>
    <t xml:space="preserve">Power </t>
  </si>
  <si>
    <t>Watts</t>
  </si>
  <si>
    <r>
      <t xml:space="preserve">Power also is also the product of torque and angular velocity </t>
    </r>
    <r>
      <rPr>
        <i/>
        <sz val="10"/>
        <rFont val="Arial"/>
        <family val="2"/>
      </rPr>
      <t xml:space="preserve"> Power = torque (t) * Angular Velocity (ω)</t>
    </r>
  </si>
  <si>
    <t>Newton meters</t>
  </si>
  <si>
    <t>Force acting to turn an object about a center of rotation. Torque is expressed as the product of a unit of  force x the distance (from the center of roation) it is acting through.</t>
  </si>
  <si>
    <t>Velocity</t>
  </si>
  <si>
    <t>V</t>
  </si>
  <si>
    <t>The rate at which an object is moving in a given direction.</t>
  </si>
  <si>
    <t>Torque</t>
  </si>
  <si>
    <t>meters/second</t>
  </si>
  <si>
    <t>Useful formulas</t>
  </si>
  <si>
    <t>Example:</t>
  </si>
  <si>
    <t>DC</t>
  </si>
  <si>
    <t>Direct Current</t>
  </si>
  <si>
    <t>A current source created by a constant voltage</t>
  </si>
  <si>
    <t>A DC motor is run under a constant load at 12 volts. The motor draws 2 amperes of current. The power consumed by the motor can be calculated</t>
  </si>
  <si>
    <t>using the Power Formula.</t>
  </si>
  <si>
    <r>
      <t>P (</t>
    </r>
    <r>
      <rPr>
        <sz val="12"/>
        <rFont val="Arial"/>
        <family val="2"/>
      </rPr>
      <t>Watts)</t>
    </r>
    <r>
      <rPr>
        <b/>
        <sz val="12"/>
        <rFont val="Arial"/>
        <family val="2"/>
      </rPr>
      <t xml:space="preserve"> = Volts x Current  (</t>
    </r>
    <r>
      <rPr>
        <sz val="12"/>
        <rFont val="Arial"/>
        <family val="2"/>
      </rPr>
      <t>amperes)</t>
    </r>
  </si>
  <si>
    <t xml:space="preserve">Power = Volts x Current </t>
  </si>
  <si>
    <t>Power =</t>
  </si>
  <si>
    <t>Note: change the voltage and current values below to calculate the wattage</t>
  </si>
  <si>
    <t xml:space="preserve"> W</t>
  </si>
  <si>
    <t>Power Formula: Where P = Power (Watts), V = Voltage (Volts) and C = Current (Amperes) (I)</t>
  </si>
  <si>
    <t xml:space="preserve">or </t>
  </si>
  <si>
    <t>Watts = V x I</t>
  </si>
  <si>
    <t>Nm</t>
  </si>
  <si>
    <t>or inch pounds</t>
  </si>
  <si>
    <t>inlbs</t>
  </si>
  <si>
    <r>
      <t>Power</t>
    </r>
    <r>
      <rPr>
        <sz val="10"/>
        <rFont val="Arial"/>
        <family val="2"/>
      </rPr>
      <t xml:space="preserve"> (Watts) = Torque (Newton meters) x Angular velocity ( radians per second)</t>
    </r>
  </si>
  <si>
    <t>Note:1 radians = 57.2957795 degrees</t>
  </si>
  <si>
    <t>2pi radians = 360 degrees</t>
  </si>
  <si>
    <t>1hp= 746 Watts</t>
  </si>
  <si>
    <t>Torque (Nm)</t>
  </si>
  <si>
    <r>
      <t>Power</t>
    </r>
    <r>
      <rPr>
        <sz val="10"/>
        <rFont val="Arial"/>
        <family val="0"/>
      </rPr>
      <t xml:space="preserve"> (Watts)</t>
    </r>
    <r>
      <rPr>
        <sz val="10"/>
        <rFont val="Arial"/>
        <family val="2"/>
      </rPr>
      <t>=</t>
    </r>
    <r>
      <rPr>
        <sz val="14"/>
        <rFont val="Arial"/>
        <family val="2"/>
      </rPr>
      <t xml:space="preserve"> t </t>
    </r>
    <r>
      <rPr>
        <sz val="10"/>
        <rFont val="Arial"/>
        <family val="2"/>
      </rPr>
      <t>(torque in Nm)</t>
    </r>
    <r>
      <rPr>
        <sz val="14"/>
        <rFont val="Arial"/>
        <family val="2"/>
      </rPr>
      <t xml:space="preserve"> *</t>
    </r>
    <r>
      <rPr>
        <sz val="10"/>
        <rFont val="Arial"/>
        <family val="2"/>
      </rPr>
      <t xml:space="preserve"> (</t>
    </r>
    <r>
      <rPr>
        <sz val="14"/>
        <rFont val="Arial"/>
        <family val="2"/>
      </rPr>
      <t xml:space="preserve"> 2π* RPM/60</t>
    </r>
    <r>
      <rPr>
        <sz val="10"/>
        <rFont val="Arial"/>
        <family val="0"/>
      </rPr>
      <t xml:space="preserve"> sec)</t>
    </r>
  </si>
  <si>
    <t>Enter known values below</t>
  </si>
  <si>
    <t>RPM</t>
  </si>
  <si>
    <t xml:space="preserve">Instantaneous velocity in Radians/sec = </t>
  </si>
  <si>
    <t xml:space="preserve"> 2π* RPM/60 sec</t>
  </si>
  <si>
    <t>Angular Velocity</t>
  </si>
  <si>
    <t>radians/sec.</t>
  </si>
  <si>
    <t>ώ</t>
  </si>
  <si>
    <t>The angular displacement per second  of a rotating object</t>
  </si>
  <si>
    <t>Gravity</t>
  </si>
  <si>
    <t>g</t>
  </si>
  <si>
    <t>The force that acts to accelerate all mass to towards the center of the earth</t>
  </si>
  <si>
    <t>acceleration of gravity = 9.8m/(sec^2)</t>
  </si>
  <si>
    <t>32 ft / (sec^2)</t>
  </si>
  <si>
    <t>Weight</t>
  </si>
  <si>
    <t>Kilograms</t>
  </si>
  <si>
    <t>Note:Weight varies at different places and on different palanest because the acceleration of gravity is different at those places.</t>
  </si>
  <si>
    <t>Force</t>
  </si>
  <si>
    <t>Newtons</t>
  </si>
  <si>
    <t>N</t>
  </si>
  <si>
    <t>A push or a pull</t>
  </si>
  <si>
    <t>Mass</t>
  </si>
  <si>
    <t>Kg</t>
  </si>
  <si>
    <t>The amount of matter (protons, neutrons electrons) etc in an object.</t>
  </si>
  <si>
    <t>weight or force(N) = Acceleration of Gravity (g) x Mass (kg)</t>
  </si>
  <si>
    <t>Where N = Newtons   g = 9.8 m/s^2  and   M=kilograms = kg</t>
  </si>
  <si>
    <t>Acceleration</t>
  </si>
  <si>
    <t>Initial velocity =</t>
  </si>
  <si>
    <t>Final velocity =</t>
  </si>
  <si>
    <t>m/s</t>
  </si>
  <si>
    <t>Acceleration =</t>
  </si>
  <si>
    <t>sec.</t>
  </si>
  <si>
    <t>acceleration will be calculated in the green cell.</t>
  </si>
  <si>
    <r>
      <t>Acceleration (m/s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 = Final velocity (m/s) - Initial velocity (m/s) / Time (sec)</t>
    </r>
  </si>
  <si>
    <t>Power</t>
  </si>
  <si>
    <r>
      <t>m/s</t>
    </r>
    <r>
      <rPr>
        <vertAlign val="superscript"/>
        <sz val="12"/>
        <rFont val="Arial"/>
        <family val="2"/>
      </rPr>
      <t>2</t>
    </r>
  </si>
  <si>
    <r>
      <t>m/s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</si>
  <si>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Time</t>
  </si>
  <si>
    <t>Initial Velocity</t>
  </si>
  <si>
    <t>sec</t>
  </si>
  <si>
    <t>Velocity (final)</t>
  </si>
  <si>
    <t xml:space="preserve"> DC Motor Engineering and Performance</t>
  </si>
  <si>
    <t>Terms and Definitions</t>
  </si>
  <si>
    <t>Wheel Radius</t>
  </si>
  <si>
    <t>Applied Torque</t>
  </si>
  <si>
    <t>Tractive Force</t>
  </si>
  <si>
    <t xml:space="preserve">Example: </t>
  </si>
  <si>
    <t>through the wheel (radius) and is transmitted to the floor.</t>
  </si>
  <si>
    <t xml:space="preserve">A robot motor applies a torque to a wheel. That torque or force, acts </t>
  </si>
  <si>
    <t>applied by the wheel.</t>
  </si>
  <si>
    <t>Note: Enter values in the yellow cells</t>
  </si>
  <si>
    <t xml:space="preserve">the calculated values are shown in </t>
  </si>
  <si>
    <r>
      <t>the green cell</t>
    </r>
    <r>
      <rPr>
        <sz val="12"/>
        <rFont val="Arial"/>
        <family val="2"/>
      </rPr>
      <t>.</t>
    </r>
  </si>
  <si>
    <t>Force (N) = Torque (Nm) / Radius (m)</t>
  </si>
  <si>
    <t>meters</t>
  </si>
  <si>
    <t xml:space="preserve">Change the yellow cell values. The resulting </t>
  </si>
  <si>
    <t>Time between final - initial velocity</t>
  </si>
  <si>
    <t>Helpful Conversions</t>
  </si>
  <si>
    <t>mph</t>
  </si>
  <si>
    <t>velocity</t>
  </si>
  <si>
    <t xml:space="preserve">velocity </t>
  </si>
  <si>
    <t>ft/s</t>
  </si>
  <si>
    <t>"g" force</t>
  </si>
  <si>
    <t>g's</t>
  </si>
  <si>
    <t xml:space="preserve">A "g" force is an acceleration given in multiples of earth's gravity </t>
  </si>
  <si>
    <t>Example velocity problems where distance and time are known</t>
  </si>
  <si>
    <t>Distance</t>
  </si>
  <si>
    <t xml:space="preserve">m </t>
  </si>
  <si>
    <t xml:space="preserve">The motor power consumed (input)  can be calculated as the product of the voltage and the current. </t>
  </si>
  <si>
    <t xml:space="preserve">The motor power consumed (input) </t>
  </si>
  <si>
    <t xml:space="preserve">The motor power produced (Output) </t>
  </si>
  <si>
    <t>Refers to the rate at which an object rotates about a fixed or known center.</t>
  </si>
  <si>
    <t>Angular velocity can be expressed  in the following units:</t>
  </si>
  <si>
    <t>Radians/sec</t>
  </si>
  <si>
    <t>Degrees/sec</t>
  </si>
  <si>
    <t>RPM or revolutions per minute</t>
  </si>
  <si>
    <t>Note:1 radians = 57.296 degrees</t>
  </si>
  <si>
    <t>1 RPM = 6 degrees per second</t>
  </si>
  <si>
    <t>RPM x .10472 = rad/sec</t>
  </si>
  <si>
    <t xml:space="preserve">convert RPM to rad/sec  </t>
  </si>
  <si>
    <t xml:space="preserve"> 2π* RPM/60 sec = rad/sec</t>
  </si>
  <si>
    <t xml:space="preserve">convert rad/sec to RPM </t>
  </si>
  <si>
    <t xml:space="preserve">convert degrees/sec to rad/sec </t>
  </si>
  <si>
    <t>rad/sec * 57.296</t>
  </si>
  <si>
    <t>Given</t>
  </si>
  <si>
    <t>rad/sec</t>
  </si>
  <si>
    <t>degrees/sec</t>
  </si>
  <si>
    <t>The following tables provide APPROXIMATE conversions between Radians/sec - RPM - and - Degrees/sec</t>
  </si>
  <si>
    <t>Try and use only radians/sec when calculating angular velocity</t>
  </si>
  <si>
    <t>(Watts)</t>
  </si>
  <si>
    <t>The force Acting on a (Driven) Wheel</t>
  </si>
  <si>
    <t>The motor power produced (Output) is the product of  the torque and the angular (or rotational) velocity.</t>
  </si>
  <si>
    <t>n</t>
  </si>
  <si>
    <t xml:space="preserve">Angular Velocity </t>
  </si>
  <si>
    <t>The amount of  electrical charge moving past a given point.  1 Ampere = 1 Coulomb/second  moving past a given point.</t>
  </si>
  <si>
    <t>A measure of resistance to the flow of current. This is analagous to "Friction" in the physical sense.</t>
  </si>
  <si>
    <t>Can be thought of as a measure of the "pressure" forcing current through a circuit</t>
  </si>
  <si>
    <r>
      <t xml:space="preserve">Expressed as the product of Voltage and Amperage. </t>
    </r>
    <r>
      <rPr>
        <i/>
        <sz val="10"/>
        <rFont val="Arial"/>
        <family val="2"/>
      </rPr>
      <t xml:space="preserve">Power (Watts = Voltage (volts)  * Current (Amperes) </t>
    </r>
  </si>
  <si>
    <t>1 revolution = 360 degrees =  2π radians</t>
  </si>
  <si>
    <t>Weight is a downward force that results from the product of an objects mass times the acceleration of earth's gravity.</t>
  </si>
  <si>
    <t xml:space="preserve">Note: This is a theoretical tractive force that can be generated at the point where the wheel is tangent to the surface. </t>
  </si>
  <si>
    <t xml:space="preserve">The actual force realized will depend on the friction between the wheel and the surface against which it is reacting. </t>
  </si>
  <si>
    <t xml:space="preserve">Given </t>
  </si>
  <si>
    <t>Useful Torque Conversions</t>
  </si>
  <si>
    <t>inch lbs</t>
  </si>
  <si>
    <t>Useful Angular Velocity Conversions</t>
  </si>
  <si>
    <t>Forces Acting on a Mobile Robot Chassis on an Incline</t>
  </si>
  <si>
    <t>Step 1</t>
  </si>
  <si>
    <t>Constant velocity is reached when the net forces acting on the robot = 0</t>
  </si>
  <si>
    <t>When the robot is moving up the incline at a steady velocity the forces acting on the robot will be equal.</t>
  </si>
  <si>
    <r>
      <t xml:space="preserve">1.)  F wheel </t>
    </r>
    <r>
      <rPr>
        <i/>
        <sz val="10"/>
        <rFont val="Arial"/>
        <family val="2"/>
      </rPr>
      <t>(See free body diagram above)</t>
    </r>
    <r>
      <rPr>
        <sz val="10"/>
        <rFont val="Arial"/>
        <family val="0"/>
      </rPr>
      <t xml:space="preserve">  The force created by the wheel(s) acting against the inclined surface, moving the robot up the ramp.</t>
    </r>
  </si>
  <si>
    <r>
      <t>2.)  F gravity</t>
    </r>
    <r>
      <rPr>
        <i/>
        <sz val="10"/>
        <rFont val="Arial"/>
        <family val="2"/>
      </rPr>
      <t xml:space="preserve"> (See free body diagram above)</t>
    </r>
    <r>
      <rPr>
        <sz val="10"/>
        <rFont val="Arial"/>
        <family val="0"/>
      </rPr>
      <t xml:space="preserve"> The force of gravity acting to  “Push” the robot down the ramp</t>
    </r>
  </si>
  <si>
    <t>Torque (wheel) = F (wheel) * radius (wheel)</t>
  </si>
  <si>
    <t>Since all forces must equal 0 when the robot is moving at a constant velocity then:</t>
  </si>
  <si>
    <t xml:space="preserve">∑ Forces = force(total) = F (wheel) - F (gravity) = 0 </t>
  </si>
  <si>
    <t>Step 2</t>
  </si>
  <si>
    <t xml:space="preserve">The robot accelerates up the incline when the net force does not = 0, and the  F (wheel) &gt; F (gravity).  </t>
  </si>
  <si>
    <t xml:space="preserve">The robot will accelerate faster when the (net) difference betweenF (wheel) - F (gravity) increases. </t>
  </si>
  <si>
    <t>This relationship is described by this relationship  F=ma</t>
  </si>
  <si>
    <t>The F (gravity) is proportional to the m (mass) of the robot)</t>
  </si>
  <si>
    <t>The follwing equations describe the relationship between the mass of the robot and the forces acting on it when it is accelerating</t>
  </si>
  <si>
    <t xml:space="preserve">∑ Forces = force(total) = F (wheel) - F (gravity) = ma </t>
  </si>
  <si>
    <t>In order for the robot to accelerate up the incline the F (wheel) must be greater than the F (gravity).</t>
  </si>
  <si>
    <t>F (wheel) = ma + F (gravity)</t>
  </si>
  <si>
    <t xml:space="preserve">where: </t>
  </si>
  <si>
    <t>F (Wheel) is in Newton Meters = Nm</t>
  </si>
  <si>
    <t>m is in kg</t>
  </si>
  <si>
    <t>a is in  m/s^2</t>
  </si>
  <si>
    <t>F (gravity) is 9.8m/s^2</t>
  </si>
  <si>
    <t>Given:</t>
  </si>
  <si>
    <t>Design velocity - Time to reach design velocity - angle of the incline</t>
  </si>
  <si>
    <t>Initial velocity</t>
  </si>
  <si>
    <t>seconds</t>
  </si>
  <si>
    <t>Time to reach design velocity</t>
  </si>
  <si>
    <t>degrees</t>
  </si>
  <si>
    <t>m</t>
  </si>
  <si>
    <t>wheel radius</t>
  </si>
  <si>
    <t>m/s^2</t>
  </si>
  <si>
    <r>
      <t>F (gravity) = gSIN</t>
    </r>
    <r>
      <rPr>
        <sz val="12"/>
        <rFont val="Arial"/>
        <family val="2"/>
      </rPr>
      <t xml:space="preserve"> θ</t>
    </r>
  </si>
  <si>
    <t>So we can re write the relationship F (wheel) = ma + F (gravity) as:</t>
  </si>
  <si>
    <t>This formula will allow us to determine the motor torque needed to accelerate the robot up the ramp</t>
  </si>
  <si>
    <t>It will be necessary to determine several parameters:</t>
  </si>
  <si>
    <t>Try it out using the values given in the free body diagram above, or try replacing them with your own:</t>
  </si>
  <si>
    <t>initial velocity</t>
  </si>
  <si>
    <t>design velocity</t>
  </si>
  <si>
    <t>Useful Conversions</t>
  </si>
  <si>
    <t>time to velocity</t>
  </si>
  <si>
    <t>Ft</t>
  </si>
  <si>
    <t>length</t>
  </si>
  <si>
    <t>mass</t>
  </si>
  <si>
    <t>kg</t>
  </si>
  <si>
    <t>gravity</t>
  </si>
  <si>
    <t>9.8m/s^2</t>
  </si>
  <si>
    <t>acceleration</t>
  </si>
  <si>
    <t>ft/lbs</t>
  </si>
  <si>
    <t>torque</t>
  </si>
  <si>
    <t>SIN θ</t>
  </si>
  <si>
    <t>incline angle θ</t>
  </si>
  <si>
    <t>lbs</t>
  </si>
  <si>
    <t>The (theoretical) torque or force necessary to accelerate the specified robot up the specified incline to the specified velocity, in the specified amount of time</t>
  </si>
  <si>
    <t xml:space="preserve">To convert wheel rpm to velocity (assuming no wheel slippage) </t>
  </si>
  <si>
    <t>RPM =( 60*V) / ( 2*π*r)</t>
  </si>
  <si>
    <t>Wheel rpm required to reach design velocity</t>
  </si>
  <si>
    <t>where:</t>
  </si>
  <si>
    <t>RPM = Revolutions per minute</t>
  </si>
  <si>
    <t>V =</t>
  </si>
  <si>
    <t>Velocity in m/s</t>
  </si>
  <si>
    <t>r =</t>
  </si>
  <si>
    <t>radius</t>
  </si>
  <si>
    <t>Determine the Motor Power Required to Meet the Design Parameters</t>
  </si>
  <si>
    <r>
      <t>Power = Torque x</t>
    </r>
    <r>
      <rPr>
        <sz val="14"/>
        <rFont val="Arial"/>
        <family val="2"/>
      </rPr>
      <t xml:space="preserve"> ω</t>
    </r>
  </si>
  <si>
    <t>torque Nm</t>
  </si>
  <si>
    <t>Power Watts</t>
  </si>
  <si>
    <t>Torque =</t>
  </si>
  <si>
    <r>
      <t xml:space="preserve">ω </t>
    </r>
    <r>
      <rPr>
        <sz val="10"/>
        <rFont val="Arial"/>
        <family val="2"/>
      </rPr>
      <t>=</t>
    </r>
  </si>
  <si>
    <t>Angular Velocity is measured in radians/sec.</t>
  </si>
  <si>
    <t>One Revolution = 2*π radians = 6.284 radians</t>
  </si>
  <si>
    <r>
      <t xml:space="preserve">ω = </t>
    </r>
    <r>
      <rPr>
        <sz val="10"/>
        <rFont val="Arial"/>
        <family val="2"/>
      </rPr>
      <t>Rev/minute * 2</t>
    </r>
    <r>
      <rPr>
        <sz val="10"/>
        <rFont val="Arial"/>
        <family val="0"/>
      </rPr>
      <t>π Rad/rev * 1 min/60 sec  = rev/min</t>
    </r>
  </si>
  <si>
    <t>Power =Nm * rad/sec = Watts</t>
  </si>
  <si>
    <t>The following portion of the spread sheet is designed to demonstrate how to create a mathermatical model of a robot driving up an</t>
  </si>
  <si>
    <t>incline. The design parameters include :</t>
  </si>
  <si>
    <t xml:space="preserve">Mass of the Robot </t>
  </si>
  <si>
    <t xml:space="preserve"> Incline θ</t>
  </si>
  <si>
    <t>Time to design velocity</t>
  </si>
  <si>
    <t>Design Velocity</t>
  </si>
  <si>
    <t>Design Acceleration</t>
  </si>
  <si>
    <t>Drive Wheel Diameter</t>
  </si>
  <si>
    <t>Force of Gravity</t>
  </si>
  <si>
    <t>Wheel (tractive) force</t>
  </si>
  <si>
    <t>Procedure</t>
  </si>
  <si>
    <t>Consider  2 forces acting on the robot.</t>
  </si>
  <si>
    <t>Forces on the Robot</t>
  </si>
  <si>
    <t>Unbalanced Forces</t>
  </si>
  <si>
    <t>The greater the difference between F (wheel) acting to accelerate the robot up the ramp - F (gravity) acting to accelerate the robot down the ramp</t>
  </si>
  <si>
    <t>the greater the rate of acceleration up the ramp.</t>
  </si>
  <si>
    <t>Step 3</t>
  </si>
  <si>
    <t>Step 4</t>
  </si>
  <si>
    <t>Step 5</t>
  </si>
  <si>
    <t>Gear Ratio</t>
  </si>
  <si>
    <t>Dimensionless</t>
  </si>
  <si>
    <t>Step 6</t>
  </si>
  <si>
    <t>Calculate the effect of gearing</t>
  </si>
  <si>
    <t xml:space="preserve">Inches to </t>
  </si>
  <si>
    <t>Feet</t>
  </si>
  <si>
    <t>The mathemartical effect of gearing can be calculated by expressing the gear</t>
  </si>
  <si>
    <t>drive gear diameter = 1"</t>
  </si>
  <si>
    <t>driven gear diameter = 2"</t>
  </si>
  <si>
    <t>If the torque is calculated w/o considering the gearing, then multiply the torque by the fractional expression of the gear ratio</t>
  </si>
  <si>
    <t>Torque = 2Nm</t>
  </si>
  <si>
    <t>Gearing fraction = 1/2</t>
  </si>
  <si>
    <t>Torque * Gearing fraction = Torque with gearing</t>
  </si>
  <si>
    <t>The gear ratio serves to either increase torque or speed which in turn affects acceleration.</t>
  </si>
  <si>
    <t>Effects of Gearing Calculator</t>
  </si>
  <si>
    <t>Size of drive gear or pulley (expressed in diameter, number of teeth or grooves)</t>
  </si>
  <si>
    <t>Size of driven gear or pulley (expressed in diameter, number of teeth or grooves)</t>
  </si>
  <si>
    <t>Gear ratio expressed as a decimal</t>
  </si>
  <si>
    <t>Acceleration with gearing   (calclated using the previous spread sheet tool or refer to the copy on the right)</t>
  </si>
  <si>
    <t>Torque with gearing (calclated using the previous spread sheet tool or refer to the copy on the right)</t>
  </si>
  <si>
    <t>Velocity with gearing (calclated using the previous spread sheet tool or refer to the copy on the right)</t>
  </si>
  <si>
    <t>Mass with gearing (to achieve the same results given for the values on the left column)</t>
  </si>
  <si>
    <t>Gear ratio is expressed as the Driven gear/ drive gear</t>
  </si>
  <si>
    <t xml:space="preserve"> ratio as a fraction ( Driven gear/ drive gear) and then multiplying the acceleration and velocity values by that fraction</t>
  </si>
  <si>
    <t>2Nm * 1/2 = 4Nm</t>
  </si>
  <si>
    <t>Ratio of driven gear/drive gear  = 2/1 = 2</t>
  </si>
  <si>
    <t>to determine the performance effects of gearing. Choose the gear ratios you want, and compare the performance results.</t>
  </si>
  <si>
    <t>Effects of Gearing on the performance parameters calculated (above)</t>
  </si>
  <si>
    <t>Determine the  Wheel RPM Necessary to Attain the Design  Velocity</t>
  </si>
  <si>
    <t>The first part of this exercise assumes the robot wheels are directly attached to the output shaft of a motor or  gearhead motor</t>
  </si>
  <si>
    <t xml:space="preserve">Determine the require performance parameters for a DC motor or gearhead motor </t>
  </si>
  <si>
    <t>Use mnaufacturers' published specifications to source the appropriate motor.</t>
  </si>
  <si>
    <t>rpm</t>
  </si>
  <si>
    <t>Use the calulators  below to determine the robot- motor performance parameters for a robot WITHOUT GEARING. Then use the Gearing calculator</t>
  </si>
  <si>
    <t>Required Wheel RPM to Achieve Design Velocity</t>
  </si>
  <si>
    <t>Required motor Power</t>
  </si>
  <si>
    <t>Power Watts If only one motor is used to drive the robot</t>
  </si>
  <si>
    <t>Power in Watts for each motor if 2 motors are used to drive the robot</t>
  </si>
  <si>
    <r>
      <t>An amount of charged particles equal to approximately 6.24×10^</t>
    </r>
    <r>
      <rPr>
        <sz val="10"/>
        <rFont val="Arial"/>
        <family val="2"/>
      </rPr>
      <t>18 charged particles</t>
    </r>
  </si>
  <si>
    <t xml:space="preserve">The force generated in the wheel reacts against the floor and creates </t>
  </si>
  <si>
    <t xml:space="preserve">the tractive force that drives the robot in a direction opposite that of the force </t>
  </si>
  <si>
    <t xml:space="preserve">It's easy to see that as the torque increases, the tractive force is increased. </t>
  </si>
  <si>
    <t>Since F=ma it's also clear that increasing the torque can increase the acceleration of a robot with a given mass, or</t>
  </si>
  <si>
    <t>conversely, allow a robot with more mass to accelerate at a given rate. Torque is the force that produces the acceleration.</t>
  </si>
  <si>
    <t xml:space="preserve">Distance </t>
  </si>
  <si>
    <t xml:space="preserve">The calculator above illustrates the relationship </t>
  </si>
  <si>
    <t>between acceleration, time, velocity and distance</t>
  </si>
  <si>
    <t>Example velocity and distance solutions   where acceleration is known</t>
  </si>
  <si>
    <t>Velocity refers to the rate at which a moving object changes distance from a given point along a straight line in a given amount of time</t>
  </si>
  <si>
    <t>Acceleration is the rate at which velocity changes.</t>
  </si>
  <si>
    <t xml:space="preserve"> Experiment with the acceleration calculator below. </t>
  </si>
  <si>
    <t>Work</t>
  </si>
  <si>
    <t>Work is the product of a force acting through a distance</t>
  </si>
  <si>
    <t>The torque acting to turn a robot wheel transmits a tractive force to the surface that robot rides on. This tractive force</t>
  </si>
  <si>
    <t>multiplied by the mass of the robot gives a value for the work done by the robot.</t>
  </si>
  <si>
    <t>work = Force x mass</t>
  </si>
  <si>
    <t>Work done by a robot</t>
  </si>
  <si>
    <t>motor torque</t>
  </si>
  <si>
    <t>robot mass</t>
  </si>
  <si>
    <t>Work or energy</t>
  </si>
  <si>
    <t>Note: work = energy</t>
  </si>
  <si>
    <t>Note work and torque are equivilant</t>
  </si>
  <si>
    <t>Tractive force</t>
  </si>
  <si>
    <t>distance</t>
  </si>
  <si>
    <t>Power is the rate at which work is done.  Power = Work/time =  (Force x distance) / time</t>
  </si>
  <si>
    <t>Note: Try and use only radians/sec when calculating angular velocity</t>
  </si>
  <si>
    <t>Use the following calculator and practice converting  angular velocities in order to become more familiar with the units.</t>
  </si>
  <si>
    <r>
      <t xml:space="preserve">The following tables provide </t>
    </r>
    <r>
      <rPr>
        <b/>
        <u val="single"/>
        <sz val="10"/>
        <rFont val="Arial"/>
        <family val="2"/>
      </rPr>
      <t>APPROXIMATE</t>
    </r>
    <r>
      <rPr>
        <b/>
        <sz val="10"/>
        <rFont val="Arial"/>
        <family val="2"/>
      </rPr>
      <t xml:space="preserve"> conversions between Radians/sec - RPM - and - Degrees/sec</t>
    </r>
  </si>
  <si>
    <t>Putting it All Together</t>
  </si>
  <si>
    <t>Torque = m(a + gSIN θ)r</t>
  </si>
  <si>
    <t>This expression describes the force acting to push the robot down the ramp</t>
  </si>
  <si>
    <t>Acceleration necessary to reach design velocity in the stated time</t>
  </si>
  <si>
    <t>Step 3A</t>
  </si>
  <si>
    <t>Determine the required acceleration</t>
  </si>
  <si>
    <r>
      <t xml:space="preserve">Determine the Robot </t>
    </r>
    <r>
      <rPr>
        <i/>
        <sz val="12"/>
        <rFont val="Arial"/>
        <family val="2"/>
      </rPr>
      <t xml:space="preserve"> (theoretical)</t>
    </r>
    <r>
      <rPr>
        <b/>
        <sz val="12"/>
        <rFont val="Arial"/>
        <family val="2"/>
      </rPr>
      <t xml:space="preserve"> Wheel Torque and Acceleration </t>
    </r>
  </si>
  <si>
    <t>The calculator (below)  will solve for these values based on the parameters entered previously ( yellow boxes above, left)</t>
  </si>
  <si>
    <t>The calculator will solve for these values based on the parameters entered previously (in yellow boxes above left)</t>
  </si>
  <si>
    <t>Knowledge Check</t>
  </si>
  <si>
    <t xml:space="preserve">Below are a series of design parameters. Use the calculators provided on this spreadsheet to determine the motor specifications needed to meet the </t>
  </si>
  <si>
    <t>design parameters for each problem.</t>
  </si>
  <si>
    <t>After solving the for the desired motor specifications, go online to source the appropriate motor given available (published) manufacturer's specifications.</t>
  </si>
  <si>
    <t>Create and maintain a list of possible motors and printed specifications, drawings, costs etc.</t>
  </si>
  <si>
    <t>Note all of the problems listed below assume a robot platform using two (2) motors for the drive system.</t>
  </si>
  <si>
    <t xml:space="preserve">Either gearhead motor or non gearhead motor solutions are acceptable, but the motor solution MUST be a commercially available motor and </t>
  </si>
  <si>
    <t>the motor data and specification sheets must be included and highlighted as part of completing th exercises</t>
  </si>
  <si>
    <t>Step 3B</t>
  </si>
  <si>
    <t>Determine the required torque</t>
  </si>
  <si>
    <t>Detrmine the required  torque and acceleration</t>
  </si>
  <si>
    <t>(Newtons)</t>
  </si>
  <si>
    <t>Newton(s)</t>
  </si>
  <si>
    <t>CHANGE ONLY THE VALUES IN THE YELLOW CELLS</t>
  </si>
  <si>
    <r>
      <t xml:space="preserve">Weight </t>
    </r>
    <r>
      <rPr>
        <b/>
        <vertAlign val="subscript"/>
        <sz val="18"/>
        <rFont val="Arial"/>
        <family val="2"/>
      </rPr>
      <t>f</t>
    </r>
  </si>
  <si>
    <r>
      <t xml:space="preserve">Torque </t>
    </r>
    <r>
      <rPr>
        <sz val="18"/>
        <rFont val="Arial"/>
        <family val="2"/>
      </rPr>
      <t xml:space="preserve">(Newton meters) </t>
    </r>
    <r>
      <rPr>
        <b/>
        <sz val="18"/>
        <rFont val="Arial"/>
        <family val="2"/>
      </rPr>
      <t xml:space="preserve"> </t>
    </r>
  </si>
  <si>
    <r>
      <t xml:space="preserve">Velocity </t>
    </r>
    <r>
      <rPr>
        <sz val="18"/>
        <rFont val="Arial"/>
        <family val="2"/>
      </rPr>
      <t>(meters/sec)</t>
    </r>
  </si>
  <si>
    <r>
      <t>Angular Velocity</t>
    </r>
    <r>
      <rPr>
        <sz val="18"/>
        <rFont val="Arial"/>
        <family val="2"/>
      </rPr>
      <t xml:space="preserve"> (Radians/sec)</t>
    </r>
  </si>
  <si>
    <t>(Meters/sec^2)</t>
  </si>
  <si>
    <t>(Newton meters)</t>
  </si>
  <si>
    <t xml:space="preserve">The (theoretical) torque or force necessary to accelerate the specified robot up the </t>
  </si>
  <si>
    <t>specified incline to the specified velocity, in the specified amount of time</t>
  </si>
  <si>
    <t>The required motor shaft (output) RPM to achieve the design velocity</t>
  </si>
  <si>
    <t>Motor power required to meet design acceleration and velocity</t>
  </si>
  <si>
    <t>Rad/s (motor shaft)</t>
  </si>
  <si>
    <t>force</t>
  </si>
  <si>
    <t>oz in</t>
  </si>
  <si>
    <t xml:space="preserve">rad/sec </t>
  </si>
  <si>
    <t>Motor power required to meet design acceleration and velocity if two (2) motors are used for drive system</t>
  </si>
  <si>
    <t>meters/second^2</t>
  </si>
  <si>
    <r>
      <t xml:space="preserve">Torque = Force (N) x Radius (m)  </t>
    </r>
    <r>
      <rPr>
        <b/>
        <sz val="9"/>
        <rFont val="Arial"/>
        <family val="2"/>
      </rPr>
      <t>Note: in the special case where Forec and radius are perpendicular)</t>
    </r>
    <r>
      <rPr>
        <b/>
        <sz val="11"/>
        <rFont val="Arial"/>
        <family val="2"/>
      </rPr>
      <t xml:space="preserve"> </t>
    </r>
  </si>
  <si>
    <r>
      <t>Friction between two surfaces depends on the nature of the materials in contact (Their coefficient of friction or µ) and the force acting normal to the point of tangency ( Force normal or F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</si>
  <si>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(This velocity formula is given in terms of rate of change in distance and is correct only when acceleration(s) are not considered)</t>
  </si>
  <si>
    <t>(This velocity formula is used when accelerations are given)</t>
  </si>
  <si>
    <t>Since acceleration is a change in velocity, velocity can be calculated from a known acceleration</t>
  </si>
  <si>
    <t>Final Velocity =Δ Distance (m) / Time (sec.)</t>
  </si>
  <si>
    <r>
      <t>Final Velocity (m/s) = [(Acceleration (m/s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 * Time (sec.)) / 2] + Initial Velocity</t>
    </r>
  </si>
  <si>
    <t>Friction</t>
  </si>
  <si>
    <t>Dimensionless unit</t>
  </si>
  <si>
    <t>µ  (mu)</t>
  </si>
  <si>
    <t>Resistance to lateral  motion, or the motion of two surfaces moving in contact with one another</t>
  </si>
  <si>
    <r>
      <t>Force of friction (F</t>
    </r>
    <r>
      <rPr>
        <b/>
        <vertAlign val="subscript"/>
        <sz val="12"/>
        <rFont val="Arial"/>
        <family val="2"/>
      </rPr>
      <t xml:space="preserve">f)  </t>
    </r>
    <r>
      <rPr>
        <b/>
        <sz val="12"/>
        <rFont val="Arial"/>
        <family val="2"/>
      </rPr>
      <t xml:space="preserve"> =  Coefficient of friction ( µ)  *  Force normal to the two surfaces in contact</t>
    </r>
    <r>
      <rPr>
        <b/>
        <vertAlign val="subscript"/>
        <sz val="12"/>
        <rFont val="Arial"/>
        <family val="2"/>
      </rPr>
      <t xml:space="preserve">   (</t>
    </r>
    <r>
      <rPr>
        <b/>
        <sz val="12"/>
        <rFont val="Arial"/>
        <family val="2"/>
      </rPr>
      <t>F</t>
    </r>
    <r>
      <rPr>
        <sz val="10"/>
        <rFont val="Arial"/>
        <family val="0"/>
      </rPr>
      <t>n)</t>
    </r>
  </si>
  <si>
    <r>
      <t>F</t>
    </r>
    <r>
      <rPr>
        <b/>
        <vertAlign val="subscript"/>
        <sz val="12"/>
        <rFont val="Arial"/>
        <family val="2"/>
      </rPr>
      <t>f</t>
    </r>
    <r>
      <rPr>
        <b/>
        <sz val="12"/>
        <rFont val="Arial"/>
        <family val="2"/>
      </rPr>
      <t xml:space="preserve">  = µ*F</t>
    </r>
    <r>
      <rPr>
        <vertAlign val="subscript"/>
        <sz val="12"/>
        <rFont val="Arial"/>
        <family val="2"/>
      </rPr>
      <t>n</t>
    </r>
  </si>
  <si>
    <t xml:space="preserve">                       Coefficient of Friction</t>
  </si>
  <si>
    <t>Force Normal</t>
  </si>
  <si>
    <t>Force of Friction</t>
  </si>
  <si>
    <t>over 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</si>
</sst>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u val="single"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vertAlign val="subscript"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vertAlign val="sub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2" fontId="0" fillId="4" borderId="0" xfId="0" applyNumberFormat="1" applyFill="1" applyAlignment="1">
      <alignment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2" fontId="7" fillId="4" borderId="1" xfId="0" applyNumberFormat="1" applyFont="1" applyFill="1" applyBorder="1" applyAlignment="1">
      <alignment/>
    </xf>
    <xf numFmtId="2" fontId="0" fillId="3" borderId="0" xfId="0" applyNumberFormat="1" applyFont="1" applyFill="1" applyAlignment="1">
      <alignment/>
    </xf>
    <xf numFmtId="2" fontId="0" fillId="4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64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2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42</xdr:row>
      <xdr:rowOff>76200</xdr:rowOff>
    </xdr:from>
    <xdr:to>
      <xdr:col>14</xdr:col>
      <xdr:colOff>57150</xdr:colOff>
      <xdr:row>52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699" t="31130" r="4960" b="11303"/>
        <a:stretch>
          <a:fillRect/>
        </a:stretch>
      </xdr:blipFill>
      <xdr:spPr>
        <a:xfrm>
          <a:off x="6553200" y="7543800"/>
          <a:ext cx="46101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244</xdr:row>
      <xdr:rowOff>85725</xdr:rowOff>
    </xdr:from>
    <xdr:to>
      <xdr:col>8</xdr:col>
      <xdr:colOff>523875</xdr:colOff>
      <xdr:row>256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33350" y="47767875"/>
          <a:ext cx="783907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Example Parameters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Mass of the robot                   7kg
Desired Velocity (max)           .33 m/s
Maximum Incline θ                 10 degrees
Time to max Velocity              2 seconds
Desire Acceleration                 0 .165 m/s2
Drive Wheel Diameter              0.0762m
Gear Ratio                             2:1
F wheel                                 The force created by the wheel  moving the robot up the ramp.
F gravity                                The force of gravity acting to  “Push” the robot down the ramp
</a:t>
          </a:r>
        </a:p>
      </xdr:txBody>
    </xdr:sp>
    <xdr:clientData/>
  </xdr:twoCellAnchor>
  <xdr:twoCellAnchor>
    <xdr:from>
      <xdr:col>0</xdr:col>
      <xdr:colOff>57150</xdr:colOff>
      <xdr:row>239</xdr:row>
      <xdr:rowOff>57150</xdr:rowOff>
    </xdr:from>
    <xdr:to>
      <xdr:col>10</xdr:col>
      <xdr:colOff>438150</xdr:colOff>
      <xdr:row>243</xdr:row>
      <xdr:rowOff>152400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7150" y="46929675"/>
          <a:ext cx="90487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Study the free body diagram (above) and then using the example motor performance data , and the spread sheet tool (below): Calculate the motor specifications necessary to achieve the performance specified below.</a:t>
          </a:r>
        </a:p>
      </xdr:txBody>
    </xdr:sp>
    <xdr:clientData/>
  </xdr:twoCellAnchor>
  <xdr:twoCellAnchor editAs="oneCell">
    <xdr:from>
      <xdr:col>0</xdr:col>
      <xdr:colOff>0</xdr:colOff>
      <xdr:row>214</xdr:row>
      <xdr:rowOff>95250</xdr:rowOff>
    </xdr:from>
    <xdr:to>
      <xdr:col>6</xdr:col>
      <xdr:colOff>114300</xdr:colOff>
      <xdr:row>239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rcRect l="5207" t="18750" r="14688" b="11111"/>
        <a:stretch>
          <a:fillRect/>
        </a:stretch>
      </xdr:blipFill>
      <xdr:spPr>
        <a:xfrm>
          <a:off x="0" y="42919650"/>
          <a:ext cx="6238875" cy="396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437</xdr:row>
      <xdr:rowOff>57150</xdr:rowOff>
    </xdr:from>
    <xdr:to>
      <xdr:col>8</xdr:col>
      <xdr:colOff>476250</xdr:colOff>
      <xdr:row>455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85725" y="79829025"/>
          <a:ext cx="7839075" cy="2895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Problem #1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Mass of the robot                   7kg
Desired Velocity (max)           .33 m/s
Maximum Incline θ                 10 degrees
Time to max Velocity              2 seconds
Drive Wheel Diameter              0.0762m
Gear Ratio                             2:1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Solve for: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
F wheel    
Wheel RPM                             .
F gravity 
Motor torque
Motor RPM  
Motor Power (Output)  </a:t>
          </a:r>
        </a:p>
      </xdr:txBody>
    </xdr:sp>
    <xdr:clientData/>
  </xdr:twoCellAnchor>
  <xdr:twoCellAnchor>
    <xdr:from>
      <xdr:col>0</xdr:col>
      <xdr:colOff>66675</xdr:colOff>
      <xdr:row>456</xdr:row>
      <xdr:rowOff>123825</xdr:rowOff>
    </xdr:from>
    <xdr:to>
      <xdr:col>8</xdr:col>
      <xdr:colOff>457200</xdr:colOff>
      <xdr:row>475</xdr:row>
      <xdr:rowOff>133350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6675" y="82972275"/>
          <a:ext cx="7839075" cy="3086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Problem #2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Mass of the robot                   100 kg
Desired Velocity (max)           .10 m/s
Maximum Incline θ                 5 degrees
Time to max Velocity              .25 seconds
Drive Wheel Diameter              0.15m
Gear Ratio                            4:1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Solve for: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
F wheel    
Wheel RPM                             .
F gravity 
Motor torque
Motor RPM  
Motor Power (Output)  
</a:t>
          </a:r>
        </a:p>
      </xdr:txBody>
    </xdr:sp>
    <xdr:clientData/>
  </xdr:twoCellAnchor>
  <xdr:twoCellAnchor>
    <xdr:from>
      <xdr:col>0</xdr:col>
      <xdr:colOff>85725</xdr:colOff>
      <xdr:row>477</xdr:row>
      <xdr:rowOff>28575</xdr:rowOff>
    </xdr:from>
    <xdr:to>
      <xdr:col>8</xdr:col>
      <xdr:colOff>476250</xdr:colOff>
      <xdr:row>495</xdr:row>
      <xdr:rowOff>66675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5725" y="86277450"/>
          <a:ext cx="783907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Problem #3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Mass of the robot                   1kg
Desired Velocity (max)           1 m/s
Maximum Incline θ                 1 degrees
Time to max Velocity              1seconds
Drive Wheel Diameter              0.25m
Gear Ratio                              1:1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Solve for: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
F wheel    
Wheel RPM                             .
F gravity 
Motor torque
Motor RPM  
Motor Power (Output)                           
</a:t>
          </a:r>
        </a:p>
      </xdr:txBody>
    </xdr:sp>
    <xdr:clientData/>
  </xdr:twoCellAnchor>
  <xdr:twoCellAnchor>
    <xdr:from>
      <xdr:col>6</xdr:col>
      <xdr:colOff>466725</xdr:colOff>
      <xdr:row>53</xdr:row>
      <xdr:rowOff>47625</xdr:rowOff>
    </xdr:from>
    <xdr:to>
      <xdr:col>15</xdr:col>
      <xdr:colOff>581025</xdr:colOff>
      <xdr:row>71</xdr:row>
      <xdr:rowOff>9525</xdr:rowOff>
    </xdr:to>
    <xdr:grpSp>
      <xdr:nvGrpSpPr>
        <xdr:cNvPr id="8" name="Group 12"/>
        <xdr:cNvGrpSpPr>
          <a:grpSpLocks/>
        </xdr:cNvGrpSpPr>
      </xdr:nvGrpSpPr>
      <xdr:grpSpPr>
        <a:xfrm>
          <a:off x="6591300" y="9867900"/>
          <a:ext cx="5705475" cy="3619500"/>
          <a:chOff x="692" y="997"/>
          <a:chExt cx="599" cy="382"/>
        </a:xfrm>
        <a:solidFill>
          <a:srgbClr val="FFFFFF"/>
        </a:solidFill>
      </xdr:grpSpPr>
      <xdr:pic>
        <xdr:nvPicPr>
          <xdr:cNvPr id="9" name="Picture 2"/>
          <xdr:cNvPicPr preferRelativeResize="1">
            <a:picLocks noChangeAspect="1"/>
          </xdr:cNvPicPr>
        </xdr:nvPicPr>
        <xdr:blipFill>
          <a:blip r:embed="rId3"/>
          <a:srcRect l="2258" t="10694" r="5207" b="3611"/>
          <a:stretch>
            <a:fillRect/>
          </a:stretch>
        </xdr:blipFill>
        <xdr:spPr>
          <a:xfrm>
            <a:off x="692" y="997"/>
            <a:ext cx="598" cy="37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TextBox 11"/>
          <xdr:cNvSpPr txBox="1">
            <a:spLocks noChangeArrowheads="1"/>
          </xdr:cNvSpPr>
        </xdr:nvSpPr>
        <xdr:spPr>
          <a:xfrm>
            <a:off x="1069" y="1356"/>
            <a:ext cx="22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But in the opposite direction!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58"/>
  <sheetViews>
    <sheetView tabSelected="1" zoomScale="75" zoomScaleNormal="75" workbookViewId="0" topLeftCell="C70">
      <selection activeCell="F92" sqref="F92"/>
    </sheetView>
  </sheetViews>
  <sheetFormatPr defaultColWidth="9.140625" defaultRowHeight="12.75"/>
  <cols>
    <col min="1" max="1" width="12.57421875" style="0" customWidth="1"/>
    <col min="2" max="2" width="15.28125" style="0" customWidth="1"/>
    <col min="3" max="3" width="22.00390625" style="0" customWidth="1"/>
    <col min="4" max="4" width="23.7109375" style="0" customWidth="1"/>
    <col min="7" max="7" width="10.7109375" style="0" bestFit="1" customWidth="1"/>
  </cols>
  <sheetData>
    <row r="2" spans="1:4" ht="30">
      <c r="A2" s="1" t="s">
        <v>89</v>
      </c>
      <c r="B2" s="1"/>
      <c r="C2" s="1"/>
      <c r="D2" s="1"/>
    </row>
    <row r="3" spans="1:11" ht="15.75">
      <c r="A3" s="4" t="s">
        <v>275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2.75">
      <c r="A4" s="2" t="s">
        <v>276</v>
      </c>
      <c r="B4" s="2"/>
      <c r="C4" s="2"/>
      <c r="D4" s="2"/>
      <c r="E4" s="6"/>
      <c r="F4" s="6"/>
      <c r="G4" s="6"/>
      <c r="H4" s="6"/>
      <c r="I4" s="6"/>
      <c r="J4" s="6"/>
      <c r="K4" s="6"/>
      <c r="L4" s="6"/>
    </row>
    <row r="5" ht="12.75">
      <c r="A5" s="2" t="s">
        <v>277</v>
      </c>
    </row>
    <row r="6" ht="12.75">
      <c r="A6" s="2"/>
    </row>
    <row r="7" spans="1:4" ht="18">
      <c r="A7" s="3" t="s">
        <v>90</v>
      </c>
      <c r="B7" s="3"/>
      <c r="C7" s="3"/>
      <c r="D7" s="3"/>
    </row>
    <row r="8" spans="1:4" ht="18">
      <c r="A8" s="3"/>
      <c r="B8" s="3"/>
      <c r="C8" s="3"/>
      <c r="D8" s="3"/>
    </row>
    <row r="9" spans="1:6" ht="18">
      <c r="A9" s="3" t="s">
        <v>2</v>
      </c>
      <c r="B9" s="3"/>
      <c r="C9" s="3" t="s">
        <v>3</v>
      </c>
      <c r="D9" s="3" t="s">
        <v>10</v>
      </c>
      <c r="E9" s="3" t="s">
        <v>4</v>
      </c>
      <c r="F9" s="3"/>
    </row>
    <row r="10" spans="1:6" ht="15.75">
      <c r="A10" s="4"/>
      <c r="B10" s="4"/>
      <c r="C10" s="4"/>
      <c r="D10" s="4"/>
      <c r="E10" s="4"/>
      <c r="F10" s="4"/>
    </row>
    <row r="11" spans="1:5" ht="12.75">
      <c r="A11" s="2" t="s">
        <v>5</v>
      </c>
      <c r="B11" s="2"/>
      <c r="C11" s="2" t="s">
        <v>5</v>
      </c>
      <c r="D11" s="2" t="s">
        <v>11</v>
      </c>
      <c r="E11" t="s">
        <v>284</v>
      </c>
    </row>
    <row r="13" spans="1:5" ht="12.75">
      <c r="A13" s="2" t="s">
        <v>1</v>
      </c>
      <c r="B13" s="2"/>
      <c r="C13" s="2" t="s">
        <v>7</v>
      </c>
      <c r="D13" s="2" t="s">
        <v>12</v>
      </c>
      <c r="E13" t="s">
        <v>142</v>
      </c>
    </row>
    <row r="14" spans="1:4" ht="12.75">
      <c r="A14" s="2"/>
      <c r="B14" s="2"/>
      <c r="C14" s="2"/>
      <c r="D14" s="2"/>
    </row>
    <row r="15" spans="1:5" ht="12.75">
      <c r="A15" s="2" t="s">
        <v>6</v>
      </c>
      <c r="B15" s="2"/>
      <c r="C15" s="2" t="s">
        <v>8</v>
      </c>
      <c r="D15" s="5" t="s">
        <v>13</v>
      </c>
      <c r="E15" s="6" t="s">
        <v>143</v>
      </c>
    </row>
    <row r="16" spans="1:4" ht="12.75">
      <c r="A16" s="2"/>
      <c r="B16" s="2"/>
      <c r="C16" s="2"/>
      <c r="D16" s="2"/>
    </row>
    <row r="17" spans="1:5" ht="12.75">
      <c r="A17" s="2" t="s">
        <v>0</v>
      </c>
      <c r="B17" s="2"/>
      <c r="C17" s="2" t="s">
        <v>9</v>
      </c>
      <c r="D17" s="2" t="s">
        <v>14</v>
      </c>
      <c r="E17" t="s">
        <v>144</v>
      </c>
    </row>
    <row r="18" spans="1:4" ht="12.75">
      <c r="A18" s="2"/>
      <c r="B18" s="2"/>
      <c r="C18" s="2"/>
      <c r="D18" s="2"/>
    </row>
    <row r="19" spans="1:5" ht="12.75">
      <c r="A19" s="2" t="s">
        <v>23</v>
      </c>
      <c r="B19" s="2"/>
      <c r="C19" s="2" t="s">
        <v>18</v>
      </c>
      <c r="D19" s="2" t="s">
        <v>40</v>
      </c>
      <c r="E19" s="6" t="s">
        <v>19</v>
      </c>
    </row>
    <row r="20" spans="1:4" ht="12.75">
      <c r="A20" s="2"/>
      <c r="B20" s="2"/>
      <c r="C20" s="2" t="s">
        <v>41</v>
      </c>
      <c r="D20" s="2" t="s">
        <v>42</v>
      </c>
    </row>
    <row r="21" spans="1:4" ht="12.75">
      <c r="A21" s="2"/>
      <c r="B21" s="2"/>
      <c r="C21" s="2"/>
      <c r="D21" s="2"/>
    </row>
    <row r="22" spans="1:5" ht="18">
      <c r="A22" s="2" t="s">
        <v>360</v>
      </c>
      <c r="B22" s="2"/>
      <c r="C22" s="2" t="s">
        <v>361</v>
      </c>
      <c r="D22" s="3" t="s">
        <v>362</v>
      </c>
      <c r="E22" s="6" t="s">
        <v>363</v>
      </c>
    </row>
    <row r="23" spans="1:4" ht="12.75">
      <c r="A23" s="2"/>
      <c r="B23" s="2"/>
      <c r="C23" s="2"/>
      <c r="D23" s="2"/>
    </row>
    <row r="24" spans="1:8" ht="12.75">
      <c r="A24" s="2" t="s">
        <v>65</v>
      </c>
      <c r="B24" s="2"/>
      <c r="C24" s="2" t="s">
        <v>66</v>
      </c>
      <c r="D24" s="2" t="s">
        <v>67</v>
      </c>
      <c r="E24" s="6" t="s">
        <v>68</v>
      </c>
      <c r="F24" s="6"/>
      <c r="G24" s="6"/>
      <c r="H24" s="6"/>
    </row>
    <row r="25" spans="1:5" ht="12.75">
      <c r="A25" s="2"/>
      <c r="B25" s="2"/>
      <c r="C25" s="2"/>
      <c r="D25" s="2"/>
      <c r="E25" s="2"/>
    </row>
    <row r="26" spans="1:11" ht="12.75">
      <c r="A26" s="2" t="s">
        <v>69</v>
      </c>
      <c r="B26" s="2"/>
      <c r="C26" s="2" t="s">
        <v>63</v>
      </c>
      <c r="D26" s="2" t="s">
        <v>70</v>
      </c>
      <c r="E26" s="6" t="s">
        <v>71</v>
      </c>
      <c r="F26" s="6"/>
      <c r="G26" s="6"/>
      <c r="H26" s="6"/>
      <c r="I26" s="6"/>
      <c r="J26" s="6"/>
      <c r="K26" s="6"/>
    </row>
    <row r="27" spans="1:4" ht="12.75">
      <c r="A27" s="2"/>
      <c r="B27" s="2"/>
      <c r="C27" s="2"/>
      <c r="D27" s="2"/>
    </row>
    <row r="28" spans="1:5" ht="12.75">
      <c r="A28" s="2" t="s">
        <v>15</v>
      </c>
      <c r="C28" s="2" t="s">
        <v>16</v>
      </c>
      <c r="D28" s="2" t="s">
        <v>36</v>
      </c>
      <c r="E28" t="s">
        <v>145</v>
      </c>
    </row>
    <row r="29" ht="12.75">
      <c r="E29" t="s">
        <v>17</v>
      </c>
    </row>
    <row r="31" spans="1:5" ht="12.75">
      <c r="A31" s="2" t="s">
        <v>20</v>
      </c>
      <c r="C31" s="2" t="s">
        <v>24</v>
      </c>
      <c r="D31" s="2" t="s">
        <v>21</v>
      </c>
      <c r="E31" t="s">
        <v>22</v>
      </c>
    </row>
    <row r="32" spans="1:4" ht="12.75">
      <c r="A32" s="2"/>
      <c r="C32" s="2"/>
      <c r="D32" s="2"/>
    </row>
    <row r="33" spans="1:11" ht="18">
      <c r="A33" s="2" t="s">
        <v>53</v>
      </c>
      <c r="C33" s="2" t="s">
        <v>54</v>
      </c>
      <c r="D33" s="3" t="s">
        <v>55</v>
      </c>
      <c r="E33" t="s">
        <v>56</v>
      </c>
      <c r="K33" t="s">
        <v>146</v>
      </c>
    </row>
    <row r="35" spans="1:5" ht="12.75">
      <c r="A35" s="2" t="s">
        <v>28</v>
      </c>
      <c r="C35" s="2" t="s">
        <v>9</v>
      </c>
      <c r="D35" s="2" t="s">
        <v>27</v>
      </c>
      <c r="E35" t="s">
        <v>29</v>
      </c>
    </row>
    <row r="37" spans="1:5" ht="15.75">
      <c r="A37" s="2" t="s">
        <v>57</v>
      </c>
      <c r="C37" s="2" t="s">
        <v>352</v>
      </c>
      <c r="D37" s="4" t="s">
        <v>58</v>
      </c>
      <c r="E37" t="s">
        <v>59</v>
      </c>
    </row>
    <row r="38" spans="5:10" ht="12.75">
      <c r="E38" t="s">
        <v>60</v>
      </c>
      <c r="I38" t="s">
        <v>38</v>
      </c>
      <c r="J38" t="s">
        <v>61</v>
      </c>
    </row>
    <row r="40" spans="1:13" ht="12.75">
      <c r="A40" s="2" t="s">
        <v>62</v>
      </c>
      <c r="C40" s="2" t="s">
        <v>66</v>
      </c>
      <c r="D40" s="2" t="s">
        <v>67</v>
      </c>
      <c r="E40" s="6" t="s">
        <v>147</v>
      </c>
      <c r="F40" s="6"/>
      <c r="G40" s="6"/>
      <c r="H40" s="6"/>
      <c r="I40" s="6"/>
      <c r="J40" s="6"/>
      <c r="K40" s="6"/>
      <c r="L40" s="6"/>
      <c r="M40" s="6"/>
    </row>
    <row r="41" ht="12.75">
      <c r="E41" t="s">
        <v>64</v>
      </c>
    </row>
    <row r="44" ht="18">
      <c r="A44" s="3"/>
    </row>
    <row r="45" ht="18">
      <c r="A45" s="3" t="s">
        <v>25</v>
      </c>
    </row>
    <row r="46" spans="1:4" ht="18">
      <c r="A46" s="45" t="s">
        <v>336</v>
      </c>
      <c r="B46" s="20"/>
      <c r="C46" s="20"/>
      <c r="D46" s="20"/>
    </row>
    <row r="47" ht="18">
      <c r="A47" s="3"/>
    </row>
    <row r="48" spans="1:14" ht="24.75">
      <c r="A48" s="46" t="s">
        <v>337</v>
      </c>
      <c r="B48" s="47" t="s">
        <v>334</v>
      </c>
      <c r="C48" s="47"/>
      <c r="M48" s="7"/>
      <c r="N48" s="7"/>
    </row>
    <row r="49" spans="13:14" ht="15">
      <c r="M49" s="7"/>
      <c r="N49" s="7"/>
    </row>
    <row r="50" spans="1:15" ht="15.75">
      <c r="A50" s="4" t="s">
        <v>72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5">
      <c r="A51" s="6" t="s">
        <v>73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3.25">
      <c r="A55" s="46" t="s">
        <v>338</v>
      </c>
      <c r="B55" s="4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">
      <c r="A56" s="7" t="s">
        <v>138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5">
      <c r="A57" s="10" t="s">
        <v>353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">
      <c r="A58" s="10" t="s">
        <v>101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">
      <c r="A60" s="6" t="s">
        <v>94</v>
      </c>
      <c r="B60" s="6" t="s">
        <v>96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5">
      <c r="A61" s="6"/>
      <c r="B61" s="6" t="s">
        <v>95</v>
      </c>
      <c r="C61" s="6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">
      <c r="A62" s="6"/>
      <c r="B62" s="6" t="s">
        <v>285</v>
      </c>
      <c r="C62" s="6"/>
      <c r="D62" s="6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5">
      <c r="A63" s="6"/>
      <c r="B63" s="6" t="s">
        <v>286</v>
      </c>
      <c r="C63" s="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5">
      <c r="A64" s="6"/>
      <c r="B64" s="6" t="s">
        <v>97</v>
      </c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">
      <c r="A65" s="6"/>
      <c r="B65" s="6"/>
      <c r="C65" s="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">
      <c r="A66" s="6" t="s">
        <v>98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">
      <c r="A67" s="6" t="s">
        <v>99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">
      <c r="A68" s="6" t="s">
        <v>100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3.25">
      <c r="A69" s="6"/>
      <c r="B69" s="7"/>
      <c r="C69" s="7"/>
      <c r="D69" s="7"/>
      <c r="E69" s="7"/>
      <c r="F69" s="47"/>
      <c r="G69" s="47"/>
      <c r="H69" s="7"/>
      <c r="I69" s="7"/>
      <c r="J69" s="7"/>
      <c r="K69" s="7"/>
      <c r="L69" s="7"/>
      <c r="M69" s="7"/>
      <c r="N69" s="7"/>
      <c r="O69" s="7"/>
    </row>
    <row r="70" spans="1:15" ht="15.75">
      <c r="A70" s="2" t="s">
        <v>91</v>
      </c>
      <c r="B70" s="4"/>
      <c r="C70" s="15">
        <v>2</v>
      </c>
      <c r="D70" t="s">
        <v>102</v>
      </c>
      <c r="G70" s="7"/>
      <c r="H70" s="7"/>
      <c r="I70" s="7"/>
      <c r="J70" s="7"/>
      <c r="K70" s="7"/>
      <c r="L70" s="7"/>
      <c r="M70" s="7"/>
      <c r="N70" s="7"/>
      <c r="O70" s="7"/>
    </row>
    <row r="71" spans="1:15" ht="15.75">
      <c r="A71" s="2" t="s">
        <v>92</v>
      </c>
      <c r="B71" s="4"/>
      <c r="C71" s="15">
        <v>1</v>
      </c>
      <c r="D71" t="s">
        <v>18</v>
      </c>
      <c r="G71" s="7"/>
      <c r="H71" s="7"/>
      <c r="I71" s="7"/>
      <c r="J71" s="7"/>
      <c r="K71" s="7"/>
      <c r="L71" s="7"/>
      <c r="M71" s="7"/>
      <c r="N71" s="7"/>
      <c r="O71" s="7"/>
    </row>
    <row r="72" spans="1:15" ht="15.75">
      <c r="A72" s="2" t="s">
        <v>93</v>
      </c>
      <c r="B72" s="4"/>
      <c r="C72" s="33">
        <f>C71/C70</f>
        <v>0.5</v>
      </c>
      <c r="D72" t="s">
        <v>335</v>
      </c>
      <c r="G72" s="7"/>
      <c r="H72" s="7"/>
      <c r="I72" s="7"/>
      <c r="J72" s="7"/>
      <c r="K72" s="7"/>
      <c r="L72" s="7"/>
      <c r="M72" s="7"/>
      <c r="N72" s="7"/>
      <c r="O72" s="7"/>
    </row>
    <row r="73" spans="1:15" ht="15.75">
      <c r="A73" s="2"/>
      <c r="B73" s="4"/>
      <c r="C73" s="14"/>
      <c r="G73" s="7"/>
      <c r="H73" s="7"/>
      <c r="I73" s="7"/>
      <c r="J73" s="7"/>
      <c r="K73" s="7"/>
      <c r="L73" s="7"/>
      <c r="M73" s="7"/>
      <c r="N73" s="7"/>
      <c r="O73" s="7"/>
    </row>
    <row r="74" spans="1:15" ht="15.75">
      <c r="A74" s="2" t="s">
        <v>287</v>
      </c>
      <c r="B74" s="4"/>
      <c r="C74" s="14"/>
      <c r="G74" s="7"/>
      <c r="H74" s="7"/>
      <c r="I74" s="7"/>
      <c r="J74" s="7"/>
      <c r="K74" s="7"/>
      <c r="L74" s="7"/>
      <c r="M74" s="7"/>
      <c r="N74" s="7"/>
      <c r="O74" s="7"/>
    </row>
    <row r="75" spans="1:15" ht="15.75">
      <c r="A75" s="2" t="s">
        <v>288</v>
      </c>
      <c r="B75" s="4"/>
      <c r="C75" s="14"/>
      <c r="G75" s="7"/>
      <c r="H75" s="7"/>
      <c r="I75" s="7"/>
      <c r="J75" s="7"/>
      <c r="K75" s="7"/>
      <c r="L75" s="7"/>
      <c r="M75" s="7"/>
      <c r="N75" s="7"/>
      <c r="O75" s="7"/>
    </row>
    <row r="76" spans="1:15" ht="15.75">
      <c r="A76" s="2" t="s">
        <v>289</v>
      </c>
      <c r="B76" s="4"/>
      <c r="C76" s="14"/>
      <c r="G76" s="7"/>
      <c r="H76" s="7"/>
      <c r="I76" s="7"/>
      <c r="J76" s="7"/>
      <c r="K76" s="7"/>
      <c r="L76" s="7"/>
      <c r="M76" s="7"/>
      <c r="N76" s="7"/>
      <c r="O76" s="7"/>
    </row>
    <row r="77" spans="1:15" ht="15.75">
      <c r="A77" s="2"/>
      <c r="B77" s="4"/>
      <c r="C77" s="14"/>
      <c r="G77" s="7"/>
      <c r="H77" s="7"/>
      <c r="I77" s="7"/>
      <c r="J77" s="7"/>
      <c r="K77" s="7"/>
      <c r="L77" s="7"/>
      <c r="M77" s="7"/>
      <c r="N77" s="7"/>
      <c r="O77" s="7"/>
    </row>
    <row r="78" spans="1:15" ht="15.75">
      <c r="A78" s="2" t="s">
        <v>148</v>
      </c>
      <c r="B78" s="4"/>
      <c r="C78" s="14"/>
      <c r="G78" s="7"/>
      <c r="H78" s="7"/>
      <c r="I78" s="7"/>
      <c r="J78" s="7"/>
      <c r="K78" s="7"/>
      <c r="L78" s="7"/>
      <c r="M78" s="7"/>
      <c r="N78" s="7"/>
      <c r="O78" s="7"/>
    </row>
    <row r="79" spans="1:15" ht="15.75">
      <c r="A79" s="2" t="s">
        <v>149</v>
      </c>
      <c r="B79" s="4"/>
      <c r="C79" s="14"/>
      <c r="G79" s="7"/>
      <c r="H79" s="7"/>
      <c r="I79" s="7"/>
      <c r="J79" s="7"/>
      <c r="K79" s="7"/>
      <c r="L79" s="7"/>
      <c r="M79" s="7"/>
      <c r="N79" s="7"/>
      <c r="O79" s="7"/>
    </row>
    <row r="80" spans="1:15" ht="15.75">
      <c r="A80" s="2" t="s">
        <v>354</v>
      </c>
      <c r="B80" s="4"/>
      <c r="C80" s="14"/>
      <c r="G80" s="7"/>
      <c r="H80" s="7"/>
      <c r="I80" s="7"/>
      <c r="J80" s="7"/>
      <c r="K80" s="7"/>
      <c r="L80" s="7"/>
      <c r="M80" s="7"/>
      <c r="N80" s="7"/>
      <c r="O80" s="7"/>
    </row>
    <row r="81" spans="1:15" ht="15.75">
      <c r="A81" s="2"/>
      <c r="B81" s="4"/>
      <c r="C81" s="14"/>
      <c r="G81" s="7"/>
      <c r="H81" s="7"/>
      <c r="I81" s="7"/>
      <c r="J81" s="7"/>
      <c r="K81" s="7"/>
      <c r="L81" s="7"/>
      <c r="M81" s="7"/>
      <c r="N81" s="7"/>
      <c r="O81" s="7"/>
    </row>
    <row r="82" spans="1:15" ht="15.75">
      <c r="A82" s="2"/>
      <c r="B82" s="4"/>
      <c r="C82" s="14"/>
      <c r="G82" s="7"/>
      <c r="H82" s="7"/>
      <c r="I82" s="7"/>
      <c r="J82" s="7"/>
      <c r="K82" s="7"/>
      <c r="L82" s="7"/>
      <c r="M82" s="7"/>
      <c r="N82" s="7"/>
      <c r="O82" s="7"/>
    </row>
    <row r="83" spans="1:15" ht="23.25">
      <c r="A83" s="46" t="s">
        <v>360</v>
      </c>
      <c r="B83" s="4"/>
      <c r="C83" s="14"/>
      <c r="G83" s="7"/>
      <c r="H83" s="7"/>
      <c r="I83" s="7"/>
      <c r="J83" s="7"/>
      <c r="K83" s="7"/>
      <c r="L83" s="7"/>
      <c r="M83" s="7"/>
      <c r="N83" s="7"/>
      <c r="O83" s="7"/>
    </row>
    <row r="84" spans="1:15" ht="15.75">
      <c r="A84" s="2" t="s">
        <v>363</v>
      </c>
      <c r="B84" s="4"/>
      <c r="C84" s="14"/>
      <c r="G84" s="7"/>
      <c r="H84" s="7"/>
      <c r="I84" s="7"/>
      <c r="J84" s="7"/>
      <c r="K84" s="7"/>
      <c r="L84" s="7"/>
      <c r="M84" s="7"/>
      <c r="N84" s="7"/>
      <c r="O84" s="7"/>
    </row>
    <row r="85" spans="1:15" ht="15.75">
      <c r="A85" s="2"/>
      <c r="B85" s="4"/>
      <c r="C85" s="14"/>
      <c r="G85" s="7"/>
      <c r="H85" s="7"/>
      <c r="I85" s="7"/>
      <c r="J85" s="7"/>
      <c r="K85" s="7"/>
      <c r="L85" s="7"/>
      <c r="M85" s="7"/>
      <c r="N85" s="7"/>
      <c r="O85" s="7"/>
    </row>
    <row r="86" spans="1:15" ht="18.75">
      <c r="A86" s="4" t="s">
        <v>364</v>
      </c>
      <c r="B86" s="4"/>
      <c r="C86" s="14"/>
      <c r="G86" s="7"/>
      <c r="H86" s="7"/>
      <c r="I86" s="7"/>
      <c r="J86" s="7"/>
      <c r="K86" s="7"/>
      <c r="L86" s="7"/>
      <c r="M86" s="7"/>
      <c r="N86" s="7"/>
      <c r="O86" s="7"/>
    </row>
    <row r="87" spans="1:15" ht="19.5">
      <c r="A87" s="4" t="s">
        <v>365</v>
      </c>
      <c r="B87" s="4"/>
      <c r="C87" s="14"/>
      <c r="G87" s="7"/>
      <c r="H87" s="7"/>
      <c r="I87" s="7"/>
      <c r="J87" s="7"/>
      <c r="K87" s="7"/>
      <c r="L87" s="7"/>
      <c r="M87" s="7"/>
      <c r="N87" s="7"/>
      <c r="O87" s="7"/>
    </row>
    <row r="88" spans="1:15" ht="15.75">
      <c r="A88" s="4"/>
      <c r="B88" s="4"/>
      <c r="C88" s="14"/>
      <c r="G88" s="7"/>
      <c r="H88" s="7"/>
      <c r="I88" s="7"/>
      <c r="J88" s="7"/>
      <c r="K88" s="7"/>
      <c r="L88" s="7"/>
      <c r="M88" s="7"/>
      <c r="N88" s="7"/>
      <c r="O88" s="7"/>
    </row>
    <row r="89" spans="1:15" ht="15.75">
      <c r="A89" s="4"/>
      <c r="B89" s="4" t="s">
        <v>366</v>
      </c>
      <c r="C89" s="14"/>
      <c r="D89" s="13">
        <v>0.5</v>
      </c>
      <c r="E89" s="52"/>
      <c r="F89" s="52"/>
      <c r="G89" s="7"/>
      <c r="H89" s="7"/>
      <c r="I89" s="7"/>
      <c r="J89" s="7"/>
      <c r="K89" s="7"/>
      <c r="L89" s="7"/>
      <c r="M89" s="7"/>
      <c r="N89" s="7"/>
      <c r="O89" s="7"/>
    </row>
    <row r="90" spans="1:15" ht="15.75">
      <c r="A90" s="4"/>
      <c r="B90" s="4"/>
      <c r="C90" s="16" t="s">
        <v>367</v>
      </c>
      <c r="D90" s="13">
        <v>7</v>
      </c>
      <c r="E90" s="52" t="s">
        <v>66</v>
      </c>
      <c r="F90" s="52"/>
      <c r="G90" s="7"/>
      <c r="H90" s="7"/>
      <c r="I90" s="7"/>
      <c r="J90" s="7"/>
      <c r="K90" s="7"/>
      <c r="L90" s="7"/>
      <c r="M90" s="7"/>
      <c r="N90" s="7"/>
      <c r="O90" s="7"/>
    </row>
    <row r="91" spans="1:15" ht="15.75">
      <c r="A91" s="4"/>
      <c r="B91" s="4"/>
      <c r="C91" s="16" t="s">
        <v>368</v>
      </c>
      <c r="D91" s="53">
        <f>D89*D90</f>
        <v>3.5</v>
      </c>
      <c r="E91" s="52" t="s">
        <v>66</v>
      </c>
      <c r="F91" s="52"/>
      <c r="G91" s="7"/>
      <c r="H91" s="7"/>
      <c r="I91" s="7"/>
      <c r="J91" s="7"/>
      <c r="K91" s="7"/>
      <c r="L91" s="7"/>
      <c r="M91" s="7"/>
      <c r="N91" s="7"/>
      <c r="O91" s="7"/>
    </row>
    <row r="92" spans="1:15" ht="15.75">
      <c r="A92" s="4"/>
      <c r="B92" s="4"/>
      <c r="C92" s="14"/>
      <c r="G92" s="7"/>
      <c r="H92" s="7"/>
      <c r="I92" s="7"/>
      <c r="J92" s="7"/>
      <c r="K92" s="7"/>
      <c r="L92" s="7"/>
      <c r="M92" s="7"/>
      <c r="N92" s="7"/>
      <c r="O92" s="7"/>
    </row>
    <row r="93" spans="1:15" ht="15.75">
      <c r="A93" s="2"/>
      <c r="B93" s="4"/>
      <c r="C93" s="14"/>
      <c r="G93" s="7"/>
      <c r="H93" s="7"/>
      <c r="I93" s="7"/>
      <c r="J93" s="7"/>
      <c r="K93" s="7"/>
      <c r="L93" s="7"/>
      <c r="M93" s="7"/>
      <c r="N93" s="7"/>
      <c r="O93" s="7"/>
    </row>
    <row r="94" spans="1:15" ht="23.25">
      <c r="A94" s="46" t="s">
        <v>339</v>
      </c>
      <c r="B94" s="47"/>
      <c r="C94" s="4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2" t="s">
        <v>294</v>
      </c>
      <c r="M95" s="7"/>
      <c r="N95" s="7"/>
      <c r="O95" s="7"/>
    </row>
    <row r="96" spans="1:15" ht="15">
      <c r="A96" s="2"/>
      <c r="M96" s="7"/>
      <c r="N96" s="7"/>
      <c r="O96" s="7"/>
    </row>
    <row r="97" spans="1:15" ht="15.75">
      <c r="A97" s="4" t="s">
        <v>358</v>
      </c>
      <c r="B97" s="7"/>
      <c r="C97" s="7"/>
      <c r="D97" s="7" t="s">
        <v>355</v>
      </c>
      <c r="E97" s="7"/>
      <c r="F97" s="7"/>
      <c r="G97" s="7"/>
      <c r="H97" s="7"/>
      <c r="I97" s="7"/>
      <c r="O97" s="7"/>
    </row>
    <row r="98" spans="1:15" ht="18.75">
      <c r="A98" s="4" t="s">
        <v>359</v>
      </c>
      <c r="B98" s="7"/>
      <c r="C98" s="7"/>
      <c r="D98" s="7"/>
      <c r="E98" s="7"/>
      <c r="F98" s="7"/>
      <c r="G98" s="7" t="s">
        <v>356</v>
      </c>
      <c r="H98" s="7"/>
      <c r="I98" s="7"/>
      <c r="J98" s="7"/>
      <c r="K98" s="7"/>
      <c r="L98" s="7"/>
      <c r="M98" s="7"/>
      <c r="N98" s="7"/>
      <c r="O98" s="7"/>
    </row>
    <row r="99" spans="1:15" ht="15">
      <c r="A99" s="7"/>
      <c r="B99" s="6"/>
      <c r="C99" s="6"/>
      <c r="D99" s="6"/>
      <c r="E99" s="6"/>
      <c r="F99" s="6"/>
      <c r="G99" s="7" t="s">
        <v>357</v>
      </c>
      <c r="H99" s="6"/>
      <c r="I99" s="6"/>
      <c r="J99" s="6"/>
      <c r="M99" s="7"/>
      <c r="N99" s="7"/>
      <c r="O99" s="7"/>
    </row>
    <row r="100" spans="1:15" ht="15">
      <c r="A100" s="7"/>
      <c r="B100" s="6"/>
      <c r="C100" s="6"/>
      <c r="D100" s="6"/>
      <c r="E100" s="6"/>
      <c r="F100" s="6"/>
      <c r="G100" s="7" t="s">
        <v>369</v>
      </c>
      <c r="I100" s="52"/>
      <c r="N100" s="7"/>
      <c r="O100" s="7"/>
    </row>
    <row r="101" spans="1:15" ht="15.75">
      <c r="A101" s="4"/>
      <c r="B101" s="7"/>
      <c r="C101" s="7"/>
      <c r="D101" s="7"/>
      <c r="E101" s="7"/>
      <c r="F101" s="7"/>
      <c r="G101" s="7"/>
      <c r="N101" s="7"/>
      <c r="O101" s="7"/>
    </row>
    <row r="102" spans="1:15" ht="15">
      <c r="A102" s="6"/>
      <c r="B102" s="6"/>
      <c r="C102" s="6"/>
      <c r="F102" s="7"/>
      <c r="G102" s="7"/>
      <c r="N102" s="7"/>
      <c r="O102" s="7"/>
    </row>
    <row r="103" spans="1:15" ht="15">
      <c r="A103" s="7" t="s">
        <v>113</v>
      </c>
      <c r="B103" s="7"/>
      <c r="C103" s="7"/>
      <c r="D103" s="7"/>
      <c r="E103" s="7"/>
      <c r="F103" s="7"/>
      <c r="G103" s="7"/>
      <c r="H103" s="7" t="s">
        <v>293</v>
      </c>
      <c r="I103" s="7"/>
      <c r="J103" s="7"/>
      <c r="K103" s="7"/>
      <c r="L103" s="7"/>
      <c r="M103" s="7"/>
      <c r="N103" s="7"/>
      <c r="O103" s="7"/>
    </row>
    <row r="104" spans="1:15" ht="18.75">
      <c r="A104" s="16" t="s">
        <v>114</v>
      </c>
      <c r="B104" s="16"/>
      <c r="C104" s="11">
        <v>1</v>
      </c>
      <c r="D104" s="14" t="s">
        <v>115</v>
      </c>
      <c r="E104" s="7"/>
      <c r="F104" s="7"/>
      <c r="G104" s="7"/>
      <c r="H104" s="4" t="s">
        <v>74</v>
      </c>
      <c r="I104" s="4"/>
      <c r="J104" s="11">
        <v>9.8</v>
      </c>
      <c r="K104" s="7" t="s">
        <v>83</v>
      </c>
      <c r="L104" s="7"/>
      <c r="M104" s="7"/>
      <c r="N104" s="7"/>
      <c r="O104" s="7"/>
    </row>
    <row r="105" spans="1:15" ht="15.75">
      <c r="A105" s="4" t="s">
        <v>85</v>
      </c>
      <c r="B105" s="4"/>
      <c r="C105" s="11">
        <v>1</v>
      </c>
      <c r="D105" s="7" t="s">
        <v>87</v>
      </c>
      <c r="E105" s="7"/>
      <c r="F105" s="7"/>
      <c r="G105" s="7"/>
      <c r="H105" s="4" t="s">
        <v>85</v>
      </c>
      <c r="I105" s="4"/>
      <c r="J105" s="11">
        <v>4</v>
      </c>
      <c r="K105" s="7" t="s">
        <v>87</v>
      </c>
      <c r="L105" s="7"/>
      <c r="M105" s="7"/>
      <c r="N105" s="7"/>
      <c r="O105" s="7"/>
    </row>
    <row r="106" spans="1:15" ht="15.75">
      <c r="A106" s="16" t="s">
        <v>20</v>
      </c>
      <c r="B106" s="16"/>
      <c r="C106" s="33">
        <f>C104/C105</f>
        <v>1</v>
      </c>
      <c r="D106" s="14" t="s">
        <v>77</v>
      </c>
      <c r="E106" s="14"/>
      <c r="F106" s="7"/>
      <c r="G106" s="7"/>
      <c r="H106" s="4" t="s">
        <v>86</v>
      </c>
      <c r="I106" s="4"/>
      <c r="J106" s="11">
        <v>0</v>
      </c>
      <c r="K106" s="7" t="s">
        <v>77</v>
      </c>
      <c r="L106" s="7"/>
      <c r="M106" s="7"/>
      <c r="N106" s="7"/>
      <c r="O106" s="7"/>
    </row>
    <row r="107" spans="1:15" ht="15.75">
      <c r="A107" s="16"/>
      <c r="B107" s="16"/>
      <c r="C107" s="14"/>
      <c r="D107" s="14"/>
      <c r="E107" s="14"/>
      <c r="F107" s="7"/>
      <c r="G107" s="7"/>
      <c r="H107" s="4" t="s">
        <v>88</v>
      </c>
      <c r="I107" s="4"/>
      <c r="J107" s="33">
        <f>((J104*J105)/2)+J106</f>
        <v>19.6</v>
      </c>
      <c r="K107" s="7" t="s">
        <v>77</v>
      </c>
      <c r="L107" s="7"/>
      <c r="M107" s="7"/>
      <c r="N107" s="7"/>
      <c r="O107" s="7"/>
    </row>
    <row r="108" spans="1:15" ht="15.75">
      <c r="A108" s="16"/>
      <c r="B108" s="16"/>
      <c r="C108" s="14"/>
      <c r="D108" s="14"/>
      <c r="E108" s="14"/>
      <c r="F108" s="7"/>
      <c r="G108" s="7"/>
      <c r="H108" s="4" t="s">
        <v>290</v>
      </c>
      <c r="I108" s="16"/>
      <c r="J108" s="33">
        <f>2*J107</f>
        <v>39.2</v>
      </c>
      <c r="K108" s="14" t="s">
        <v>183</v>
      </c>
      <c r="L108" s="7"/>
      <c r="M108" s="7"/>
      <c r="N108" s="7"/>
      <c r="O108" s="7"/>
    </row>
    <row r="109" spans="1:15" ht="15.75">
      <c r="A109" s="16"/>
      <c r="B109" s="16"/>
      <c r="C109" s="14"/>
      <c r="D109" s="14"/>
      <c r="E109" s="14"/>
      <c r="F109" s="7"/>
      <c r="G109" s="7"/>
      <c r="H109" s="6" t="s">
        <v>291</v>
      </c>
      <c r="I109" s="18"/>
      <c r="J109" s="18"/>
      <c r="K109" s="18"/>
      <c r="L109" s="6"/>
      <c r="M109" s="7"/>
      <c r="N109" s="7"/>
      <c r="O109" s="7"/>
    </row>
    <row r="110" spans="1:15" ht="15.75">
      <c r="A110" s="16"/>
      <c r="B110" s="16"/>
      <c r="C110" s="14"/>
      <c r="D110" s="14"/>
      <c r="E110" s="14"/>
      <c r="F110" s="7"/>
      <c r="G110" s="7"/>
      <c r="H110" s="6" t="s">
        <v>292</v>
      </c>
      <c r="I110" s="18"/>
      <c r="J110" s="18"/>
      <c r="K110" s="18"/>
      <c r="L110" s="6"/>
      <c r="M110" s="7"/>
      <c r="N110" s="7"/>
      <c r="O110" s="7"/>
    </row>
    <row r="111" spans="1:15" ht="23.25">
      <c r="A111" s="48" t="s">
        <v>340</v>
      </c>
      <c r="B111" s="48"/>
      <c r="C111" s="49"/>
      <c r="D111" s="14"/>
      <c r="E111" s="14"/>
      <c r="F111" s="7"/>
      <c r="G111" s="7"/>
      <c r="M111" s="6"/>
      <c r="N111" s="7"/>
      <c r="O111" s="7"/>
    </row>
    <row r="112" spans="1:15" ht="15">
      <c r="A112" s="17" t="s">
        <v>119</v>
      </c>
      <c r="B112" s="17"/>
      <c r="C112" s="18"/>
      <c r="D112" s="18"/>
      <c r="E112" s="18"/>
      <c r="F112" s="6"/>
      <c r="G112" s="6"/>
      <c r="M112" s="6"/>
      <c r="N112" s="7"/>
      <c r="O112" s="7"/>
    </row>
    <row r="113" spans="1:15" ht="15">
      <c r="A113" s="17" t="s">
        <v>120</v>
      </c>
      <c r="B113" s="6"/>
      <c r="C113" s="6"/>
      <c r="D113" s="6"/>
      <c r="E113" s="6"/>
      <c r="F113" s="6"/>
      <c r="G113" s="6"/>
      <c r="H113" s="6"/>
      <c r="I113" s="6"/>
      <c r="J113" s="6"/>
      <c r="O113" s="7"/>
    </row>
    <row r="114" spans="1:15" ht="15">
      <c r="A114" s="17"/>
      <c r="B114" s="6"/>
      <c r="C114" s="6"/>
      <c r="D114" s="6"/>
      <c r="E114" s="6"/>
      <c r="F114" s="6"/>
      <c r="I114" s="6"/>
      <c r="J114" s="6"/>
      <c r="O114" s="7"/>
    </row>
    <row r="115" spans="1:10" ht="15.75">
      <c r="A115" s="2" t="s">
        <v>123</v>
      </c>
      <c r="B115" s="2"/>
      <c r="C115" s="2"/>
      <c r="D115" t="s">
        <v>127</v>
      </c>
      <c r="G115" s="6" t="s">
        <v>126</v>
      </c>
      <c r="H115" s="6"/>
      <c r="I115" s="4"/>
      <c r="J115" t="s">
        <v>125</v>
      </c>
    </row>
    <row r="116" spans="1:10" ht="15">
      <c r="A116" s="2" t="s">
        <v>121</v>
      </c>
      <c r="B116" s="2"/>
      <c r="D116" t="s">
        <v>129</v>
      </c>
      <c r="G116" t="s">
        <v>128</v>
      </c>
      <c r="H116" s="7"/>
      <c r="J116" t="s">
        <v>124</v>
      </c>
    </row>
    <row r="117" spans="1:8" ht="15">
      <c r="A117" s="2" t="s">
        <v>122</v>
      </c>
      <c r="B117" s="2"/>
      <c r="D117" t="s">
        <v>130</v>
      </c>
      <c r="G117" t="s">
        <v>131</v>
      </c>
      <c r="H117" s="7"/>
    </row>
    <row r="118" spans="1:8" ht="15">
      <c r="A118" s="2"/>
      <c r="B118" s="2"/>
      <c r="H118" s="7"/>
    </row>
    <row r="119" spans="1:8" ht="15">
      <c r="A119" s="2" t="s">
        <v>313</v>
      </c>
      <c r="B119" s="2"/>
      <c r="H119" s="7"/>
    </row>
    <row r="120" spans="1:7" ht="15">
      <c r="A120" s="2" t="s">
        <v>312</v>
      </c>
      <c r="G120" s="7"/>
    </row>
    <row r="121" spans="1:7" ht="15">
      <c r="A121" s="2" t="s">
        <v>132</v>
      </c>
      <c r="G121" s="7"/>
    </row>
    <row r="122" spans="1:7" ht="15">
      <c r="A122" s="20">
        <v>6.284</v>
      </c>
      <c r="B122" t="s">
        <v>133</v>
      </c>
      <c r="C122" s="43">
        <f>A122*9.5493</f>
        <v>60.0078012</v>
      </c>
      <c r="D122" t="s">
        <v>50</v>
      </c>
      <c r="E122" s="43">
        <f>A122*57.29578</f>
        <v>360.04668152</v>
      </c>
      <c r="F122" t="s">
        <v>134</v>
      </c>
      <c r="G122" s="7"/>
    </row>
    <row r="123" spans="1:7" ht="15">
      <c r="A123" s="20">
        <v>120</v>
      </c>
      <c r="B123" t="s">
        <v>50</v>
      </c>
      <c r="C123" s="42">
        <f>A123*0.10472</f>
        <v>12.5664</v>
      </c>
      <c r="D123" t="s">
        <v>133</v>
      </c>
      <c r="E123" s="42">
        <f>(A123*360)/60</f>
        <v>720</v>
      </c>
      <c r="F123" t="s">
        <v>134</v>
      </c>
      <c r="G123" s="7"/>
    </row>
    <row r="124" spans="1:14" ht="15">
      <c r="A124" s="21">
        <v>360</v>
      </c>
      <c r="B124" s="6" t="s">
        <v>134</v>
      </c>
      <c r="C124" s="44">
        <f>((2*3.142*A124)/360)</f>
        <v>6.284</v>
      </c>
      <c r="D124" s="6" t="s">
        <v>133</v>
      </c>
      <c r="E124" s="44">
        <f>(A124/360)*60</f>
        <v>60</v>
      </c>
      <c r="F124" s="6" t="s">
        <v>50</v>
      </c>
      <c r="G124" s="6"/>
      <c r="H124" s="6"/>
      <c r="I124" s="6"/>
      <c r="M124" s="7"/>
      <c r="N124" s="7"/>
    </row>
    <row r="125" spans="1:14" ht="15">
      <c r="A125" s="2" t="s">
        <v>311</v>
      </c>
      <c r="F125" s="6"/>
      <c r="G125" s="6"/>
      <c r="H125" s="6"/>
      <c r="I125" s="6"/>
      <c r="M125" s="7"/>
      <c r="N125" s="7"/>
    </row>
    <row r="126" spans="1:14" ht="15">
      <c r="A126" s="2"/>
      <c r="F126" s="6"/>
      <c r="G126" s="6"/>
      <c r="H126" s="6"/>
      <c r="I126" s="6"/>
      <c r="M126" s="7"/>
      <c r="N126" s="7"/>
    </row>
    <row r="127" spans="1:14" ht="15">
      <c r="A127" s="18"/>
      <c r="B127" s="14"/>
      <c r="C127" s="14"/>
      <c r="D127" s="14"/>
      <c r="E127" s="14"/>
      <c r="F127" s="7"/>
      <c r="G127" s="7"/>
      <c r="M127" s="7"/>
      <c r="N127" s="7"/>
    </row>
    <row r="128" spans="1:15" ht="23.25">
      <c r="A128" s="46" t="s">
        <v>74</v>
      </c>
      <c r="B128" s="47"/>
      <c r="C128" s="47" t="s">
        <v>341</v>
      </c>
      <c r="D128" s="47"/>
      <c r="E128" s="7"/>
      <c r="F128" s="7"/>
      <c r="G128" s="7"/>
      <c r="L128" s="7"/>
      <c r="M128" s="7"/>
      <c r="N128" s="7"/>
      <c r="O128" s="7"/>
    </row>
    <row r="129" spans="1:15" ht="15.75">
      <c r="A129" s="2" t="s">
        <v>295</v>
      </c>
      <c r="B129" s="4"/>
      <c r="C129" s="4"/>
      <c r="D129" s="7"/>
      <c r="E129" s="7"/>
      <c r="F129" s="7"/>
      <c r="G129" s="7"/>
      <c r="L129" s="7"/>
      <c r="M129" s="7"/>
      <c r="N129" s="7"/>
      <c r="O129" s="7"/>
    </row>
    <row r="130" spans="1:15" ht="15.75">
      <c r="A130" s="2" t="s">
        <v>81</v>
      </c>
      <c r="B130" s="7"/>
      <c r="C130" s="7"/>
      <c r="D130" s="7"/>
      <c r="E130" s="7"/>
      <c r="F130" s="4"/>
      <c r="G130" s="4"/>
      <c r="L130" s="7"/>
      <c r="M130" s="7"/>
      <c r="N130" s="7"/>
      <c r="O130" s="7"/>
    </row>
    <row r="131" spans="1:15" ht="15.75">
      <c r="A131" s="2"/>
      <c r="B131" s="7"/>
      <c r="C131" s="7"/>
      <c r="D131" s="7"/>
      <c r="E131" s="7"/>
      <c r="F131" s="4"/>
      <c r="G131" s="4"/>
      <c r="L131" s="7"/>
      <c r="M131" s="7"/>
      <c r="N131" s="7"/>
      <c r="O131" s="7"/>
    </row>
    <row r="132" spans="1:15" ht="15.75">
      <c r="A132" s="2" t="s">
        <v>296</v>
      </c>
      <c r="B132" s="7"/>
      <c r="C132" s="7"/>
      <c r="D132" s="7"/>
      <c r="E132" s="7"/>
      <c r="F132" s="4"/>
      <c r="G132" s="4"/>
      <c r="L132" s="7"/>
      <c r="M132" s="7"/>
      <c r="N132" s="7"/>
      <c r="O132" s="7"/>
    </row>
    <row r="133" spans="1:15" ht="15.75">
      <c r="A133" s="2" t="s">
        <v>103</v>
      </c>
      <c r="B133" s="4"/>
      <c r="C133" s="4"/>
      <c r="D133" s="4"/>
      <c r="E133" s="4"/>
      <c r="F133" s="4"/>
      <c r="G133" s="4"/>
      <c r="L133" s="7"/>
      <c r="M133" s="7"/>
      <c r="N133" s="7"/>
      <c r="O133" s="7"/>
    </row>
    <row r="134" spans="1:15" ht="15.75">
      <c r="A134" s="2" t="s">
        <v>80</v>
      </c>
      <c r="B134" s="4"/>
      <c r="C134" s="4"/>
      <c r="D134" s="4"/>
      <c r="E134" s="4"/>
      <c r="F134" s="4"/>
      <c r="G134" s="4"/>
      <c r="L134" s="7"/>
      <c r="M134" s="7"/>
      <c r="N134" s="7"/>
      <c r="O134" s="7"/>
    </row>
    <row r="135" spans="6:15" ht="15">
      <c r="F135" s="7"/>
      <c r="G135" s="7"/>
      <c r="H135" t="s">
        <v>105</v>
      </c>
      <c r="L135" s="7"/>
      <c r="M135" s="7"/>
      <c r="N135" s="7"/>
      <c r="O135" s="7"/>
    </row>
    <row r="136" spans="1:15" ht="15">
      <c r="A136" s="7"/>
      <c r="B136" s="7"/>
      <c r="C136" s="7"/>
      <c r="D136" s="7"/>
      <c r="E136" s="7"/>
      <c r="F136" s="7"/>
      <c r="G136" s="7"/>
      <c r="H136" s="2" t="s">
        <v>20</v>
      </c>
      <c r="I136" s="2"/>
      <c r="J136" s="2" t="s">
        <v>107</v>
      </c>
      <c r="K136" s="2"/>
      <c r="L136" s="2" t="s">
        <v>108</v>
      </c>
      <c r="M136" s="2"/>
      <c r="N136" s="7"/>
      <c r="O136" s="7"/>
    </row>
    <row r="137" spans="1:15" ht="15">
      <c r="A137" s="2" t="s">
        <v>104</v>
      </c>
      <c r="D137" s="12">
        <v>5</v>
      </c>
      <c r="E137" t="s">
        <v>79</v>
      </c>
      <c r="F137" s="7"/>
      <c r="G137" s="7"/>
      <c r="H137" s="19">
        <v>350</v>
      </c>
      <c r="I137" s="18" t="s">
        <v>106</v>
      </c>
      <c r="J137" s="36">
        <f>0.44704*H137</f>
        <v>156.464</v>
      </c>
      <c r="K137" s="6" t="s">
        <v>77</v>
      </c>
      <c r="L137" s="36">
        <f>1.466666*H137</f>
        <v>513.3331000000001</v>
      </c>
      <c r="M137" s="6" t="s">
        <v>109</v>
      </c>
      <c r="N137" s="7"/>
      <c r="O137" s="7"/>
    </row>
    <row r="138" spans="1:15" ht="15.75">
      <c r="A138" s="10" t="s">
        <v>75</v>
      </c>
      <c r="B138" s="10"/>
      <c r="D138" s="13">
        <v>0</v>
      </c>
      <c r="E138" s="7" t="s">
        <v>77</v>
      </c>
      <c r="F138" s="7"/>
      <c r="G138" s="7"/>
      <c r="H138" s="2"/>
      <c r="I138" s="18"/>
      <c r="J138" s="18"/>
      <c r="K138" s="6"/>
      <c r="L138" s="6"/>
      <c r="M138" s="6"/>
      <c r="N138" s="7"/>
      <c r="O138" s="7"/>
    </row>
    <row r="139" spans="1:15" ht="15.75">
      <c r="A139" s="10" t="s">
        <v>76</v>
      </c>
      <c r="B139" s="10"/>
      <c r="D139" s="12">
        <v>156</v>
      </c>
      <c r="E139" s="7" t="s">
        <v>77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8.75">
      <c r="A140" s="10" t="s">
        <v>78</v>
      </c>
      <c r="B140" s="10"/>
      <c r="D140" s="33">
        <f>(D139-D138)/D137</f>
        <v>31.2</v>
      </c>
      <c r="E140" s="7" t="s">
        <v>84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.75">
      <c r="A141" s="10" t="s">
        <v>110</v>
      </c>
      <c r="B141" s="10"/>
      <c r="D141" s="34">
        <f>D140/9.8</f>
        <v>3.1836734693877546</v>
      </c>
      <c r="E141" s="7" t="s">
        <v>111</v>
      </c>
      <c r="F141" s="7" t="s">
        <v>112</v>
      </c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.75">
      <c r="A142" s="10"/>
      <c r="B142" s="10"/>
      <c r="D142" s="32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23.25">
      <c r="A143" s="46" t="s">
        <v>297</v>
      </c>
      <c r="B143" s="47" t="s">
        <v>342</v>
      </c>
      <c r="C143" s="47"/>
      <c r="D143" s="14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.75">
      <c r="A144" s="4" t="s">
        <v>298</v>
      </c>
      <c r="B144" s="4"/>
      <c r="C144" s="4"/>
      <c r="D144" s="16"/>
      <c r="E144" s="4"/>
      <c r="F144" s="4"/>
      <c r="G144" s="4"/>
      <c r="H144" s="4"/>
      <c r="I144" s="4"/>
      <c r="J144" s="4"/>
      <c r="K144" s="7"/>
      <c r="L144" s="7"/>
      <c r="M144" s="7"/>
      <c r="N144" s="7"/>
      <c r="O144" s="7"/>
    </row>
    <row r="145" spans="1:15" ht="15.75">
      <c r="A145" s="4" t="s">
        <v>299</v>
      </c>
      <c r="B145" s="4"/>
      <c r="C145" s="4"/>
      <c r="D145" s="16"/>
      <c r="E145" s="4"/>
      <c r="F145" s="4"/>
      <c r="G145" s="4"/>
      <c r="H145" s="4"/>
      <c r="I145" s="4"/>
      <c r="J145" s="4"/>
      <c r="K145" s="7"/>
      <c r="L145" s="7"/>
      <c r="M145" s="7"/>
      <c r="N145" s="7"/>
      <c r="O145" s="7"/>
    </row>
    <row r="146" spans="1:15" ht="15.75">
      <c r="A146" s="4" t="s">
        <v>300</v>
      </c>
      <c r="B146" s="4"/>
      <c r="C146" s="4"/>
      <c r="D146" s="16"/>
      <c r="E146" s="4"/>
      <c r="F146" s="4"/>
      <c r="G146" s="4"/>
      <c r="H146" s="4"/>
      <c r="I146" s="4"/>
      <c r="J146" s="4"/>
      <c r="K146" s="7"/>
      <c r="L146" s="7"/>
      <c r="M146" s="7"/>
      <c r="N146" s="7"/>
      <c r="O146" s="7"/>
    </row>
    <row r="147" spans="1:15" ht="15.75">
      <c r="A147" s="4" t="s">
        <v>301</v>
      </c>
      <c r="B147" s="4"/>
      <c r="C147" s="4"/>
      <c r="D147" s="16"/>
      <c r="E147" s="4"/>
      <c r="F147" s="4"/>
      <c r="G147" s="4"/>
      <c r="H147" s="4"/>
      <c r="I147" s="4"/>
      <c r="J147" s="4"/>
      <c r="K147" s="7"/>
      <c r="L147" s="7"/>
      <c r="M147" s="7"/>
      <c r="N147" s="7"/>
      <c r="O147" s="7"/>
    </row>
    <row r="148" spans="1:15" ht="18">
      <c r="A148" s="3"/>
      <c r="B148" s="10"/>
      <c r="D148" s="16" t="s">
        <v>302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.75">
      <c r="A149" s="4" t="s">
        <v>306</v>
      </c>
      <c r="B149" s="4"/>
      <c r="C149" s="4"/>
      <c r="D149" s="35">
        <v>3</v>
      </c>
      <c r="E149" t="s">
        <v>40</v>
      </c>
      <c r="F149" s="6" t="s">
        <v>303</v>
      </c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.75">
      <c r="A150" s="4" t="s">
        <v>307</v>
      </c>
      <c r="B150" s="4"/>
      <c r="C150" s="4"/>
      <c r="D150" s="35">
        <v>0.7</v>
      </c>
      <c r="E150" t="s">
        <v>183</v>
      </c>
      <c r="F150" s="6" t="s">
        <v>184</v>
      </c>
      <c r="G150" s="6"/>
      <c r="H150" s="6"/>
      <c r="I150" s="7"/>
      <c r="J150" s="7"/>
      <c r="K150" s="7"/>
      <c r="L150" s="7"/>
      <c r="M150" s="7"/>
      <c r="N150" s="7"/>
      <c r="O150" s="7"/>
    </row>
    <row r="151" spans="1:15" ht="15.75">
      <c r="A151" s="4"/>
      <c r="B151" s="4"/>
      <c r="C151" s="4"/>
      <c r="D151" s="35">
        <v>1</v>
      </c>
      <c r="E151" t="s">
        <v>183</v>
      </c>
      <c r="F151" s="6" t="s">
        <v>309</v>
      </c>
      <c r="G151" s="6"/>
      <c r="H151" s="6"/>
      <c r="I151" s="7"/>
      <c r="J151" s="7"/>
      <c r="K151" s="7"/>
      <c r="L151" s="7"/>
      <c r="M151" s="7"/>
      <c r="N151" s="7"/>
      <c r="O151" s="7"/>
    </row>
    <row r="152" spans="1:15" ht="18">
      <c r="A152" s="3"/>
      <c r="B152" s="10"/>
      <c r="D152" s="35">
        <v>22</v>
      </c>
      <c r="E152" t="s">
        <v>198</v>
      </c>
      <c r="F152" s="6" t="s">
        <v>304</v>
      </c>
      <c r="G152" s="6"/>
      <c r="H152" s="6"/>
      <c r="I152" s="7"/>
      <c r="J152" s="7"/>
      <c r="K152" s="7"/>
      <c r="L152" s="7"/>
      <c r="M152" s="7"/>
      <c r="N152" s="7"/>
      <c r="O152" s="7"/>
    </row>
    <row r="153" spans="1:15" ht="18">
      <c r="A153" s="3"/>
      <c r="B153" s="10"/>
      <c r="D153" s="36">
        <f>D149/D150</f>
        <v>4.285714285714286</v>
      </c>
      <c r="E153" t="s">
        <v>67</v>
      </c>
      <c r="F153" s="6" t="s">
        <v>308</v>
      </c>
      <c r="G153" s="6"/>
      <c r="H153" s="6"/>
      <c r="I153" s="7"/>
      <c r="J153" s="7"/>
      <c r="K153" s="7"/>
      <c r="L153" s="7"/>
      <c r="M153" s="7"/>
      <c r="N153" s="7"/>
      <c r="O153" s="7"/>
    </row>
    <row r="154" spans="1:15" ht="18">
      <c r="A154" s="3"/>
      <c r="B154" s="10"/>
      <c r="D154" s="36">
        <f>D153*D151</f>
        <v>4.285714285714286</v>
      </c>
      <c r="E154" t="s">
        <v>40</v>
      </c>
      <c r="F154" s="6" t="s">
        <v>305</v>
      </c>
      <c r="G154" s="6"/>
      <c r="H154" s="6"/>
      <c r="I154" s="7"/>
      <c r="J154" s="7"/>
      <c r="K154" s="7"/>
      <c r="L154" s="7"/>
      <c r="M154" s="7"/>
      <c r="N154" s="7"/>
      <c r="O154" s="7"/>
    </row>
    <row r="155" spans="1:15" ht="18">
      <c r="A155" s="3"/>
      <c r="B155" s="10"/>
      <c r="D155" s="14"/>
      <c r="E155" s="6"/>
      <c r="F155" s="6"/>
      <c r="G155" s="6"/>
      <c r="H155" s="6"/>
      <c r="I155" s="7"/>
      <c r="J155" s="7"/>
      <c r="K155" s="7"/>
      <c r="L155" s="7"/>
      <c r="M155" s="7"/>
      <c r="N155" s="7"/>
      <c r="O155" s="7"/>
    </row>
    <row r="156" spans="1:15" ht="18">
      <c r="A156" s="3"/>
      <c r="B156" s="10"/>
      <c r="D156" s="14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23.25">
      <c r="A157" s="46" t="s">
        <v>82</v>
      </c>
      <c r="B157" s="47" t="s">
        <v>137</v>
      </c>
      <c r="D157" s="7"/>
      <c r="E157" s="7"/>
      <c r="F157" s="7"/>
      <c r="G157" s="7"/>
      <c r="H157" s="7"/>
      <c r="I157" s="7"/>
      <c r="J157" s="7"/>
      <c r="K157" s="7"/>
      <c r="L157" s="7"/>
      <c r="O157" s="7"/>
    </row>
    <row r="158" spans="1:15" ht="15.75">
      <c r="A158" s="4" t="s">
        <v>310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O158" s="7"/>
    </row>
    <row r="159" spans="1:15" ht="15.75">
      <c r="A159" s="4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O159" s="7"/>
    </row>
    <row r="160" spans="1:12" ht="18">
      <c r="A160" s="3" t="s">
        <v>117</v>
      </c>
      <c r="B160" s="7"/>
      <c r="C160" s="7"/>
      <c r="D160" s="7"/>
      <c r="E160" s="7"/>
      <c r="F160" s="7"/>
      <c r="L160" s="7"/>
    </row>
    <row r="161" spans="1:12" ht="15.75">
      <c r="A161" s="4" t="s">
        <v>116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5.75">
      <c r="A162" s="4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6" ht="15.75">
      <c r="A163" s="4" t="s">
        <v>32</v>
      </c>
      <c r="C163" s="7"/>
      <c r="E163" t="s">
        <v>38</v>
      </c>
      <c r="F163" s="4" t="s">
        <v>39</v>
      </c>
    </row>
    <row r="164" spans="7:12" ht="15">
      <c r="G164" s="7"/>
      <c r="H164" s="7"/>
      <c r="I164" s="7"/>
      <c r="J164" s="7"/>
      <c r="K164" s="7"/>
      <c r="L164" s="7"/>
    </row>
    <row r="165" spans="1:12" ht="15">
      <c r="A165" t="s">
        <v>37</v>
      </c>
      <c r="G165" s="7"/>
      <c r="H165" s="7"/>
      <c r="I165" s="7"/>
      <c r="J165" s="7"/>
      <c r="K165" s="7"/>
      <c r="L165" s="7"/>
    </row>
    <row r="166" spans="7:12" ht="15">
      <c r="G166" s="7"/>
      <c r="H166" s="7"/>
      <c r="I166" s="7"/>
      <c r="J166" s="7"/>
      <c r="K166" s="7"/>
      <c r="L166" s="7"/>
    </row>
    <row r="167" spans="1:2" ht="12.75">
      <c r="A167" t="s">
        <v>26</v>
      </c>
      <c r="B167" t="s">
        <v>30</v>
      </c>
    </row>
    <row r="168" ht="12.75">
      <c r="B168" t="s">
        <v>31</v>
      </c>
    </row>
    <row r="170" spans="1:4" ht="15.75">
      <c r="A170" s="4" t="s">
        <v>33</v>
      </c>
      <c r="B170" s="4"/>
      <c r="D170" t="s">
        <v>35</v>
      </c>
    </row>
    <row r="171" ht="15.75">
      <c r="A171" s="4"/>
    </row>
    <row r="172" spans="2:4" ht="12.75">
      <c r="B172" s="37">
        <v>12</v>
      </c>
      <c r="C172" s="18" t="s">
        <v>9</v>
      </c>
      <c r="D172" s="6"/>
    </row>
    <row r="173" spans="2:4" ht="12.75">
      <c r="B173" s="37">
        <v>3</v>
      </c>
      <c r="C173" s="6" t="s">
        <v>7</v>
      </c>
      <c r="D173" s="6"/>
    </row>
    <row r="174" spans="2:4" ht="12.75">
      <c r="B174" s="44">
        <f>B172*B173</f>
        <v>36</v>
      </c>
      <c r="C174" s="6" t="s">
        <v>16</v>
      </c>
      <c r="D174" s="6" t="s">
        <v>82</v>
      </c>
    </row>
    <row r="175" spans="2:3" ht="15.75">
      <c r="B175" s="8"/>
      <c r="C175" s="4"/>
    </row>
    <row r="176" spans="1:6" ht="18">
      <c r="A176" s="3" t="s">
        <v>118</v>
      </c>
      <c r="F176" t="s">
        <v>140</v>
      </c>
    </row>
    <row r="177" spans="1:6" ht="15">
      <c r="A177" s="7" t="s">
        <v>139</v>
      </c>
      <c r="B177" s="7"/>
      <c r="D177" s="7"/>
      <c r="E177" s="7"/>
      <c r="F177" s="7"/>
    </row>
    <row r="178" ht="15">
      <c r="C178" s="7"/>
    </row>
    <row r="179" spans="1:6" ht="15.75">
      <c r="A179" s="4"/>
      <c r="B179" s="7"/>
      <c r="D179" s="7"/>
      <c r="E179" s="7"/>
      <c r="F179" s="7"/>
    </row>
    <row r="180" spans="1:6" ht="15.75">
      <c r="A180" s="4" t="s">
        <v>43</v>
      </c>
      <c r="C180" s="7"/>
      <c r="F180" s="4"/>
    </row>
    <row r="181" spans="1:14" ht="15">
      <c r="A181" t="s">
        <v>44</v>
      </c>
      <c r="G181" s="7"/>
      <c r="H181" s="7"/>
      <c r="I181" s="7"/>
      <c r="J181" s="7"/>
      <c r="K181" s="7"/>
      <c r="L181" s="7"/>
      <c r="M181" s="6"/>
      <c r="N181" s="6"/>
    </row>
    <row r="182" ht="12.75">
      <c r="A182" t="s">
        <v>45</v>
      </c>
    </row>
    <row r="183" spans="1:12" ht="15">
      <c r="A183" t="s">
        <v>46</v>
      </c>
      <c r="G183" s="7"/>
      <c r="H183" s="7"/>
      <c r="I183" s="7"/>
      <c r="J183" s="7"/>
      <c r="K183" s="7"/>
      <c r="L183" s="7"/>
    </row>
    <row r="184" spans="1:4" ht="12.75">
      <c r="A184" t="s">
        <v>51</v>
      </c>
      <c r="D184" t="s">
        <v>52</v>
      </c>
    </row>
    <row r="185" spans="1:8" ht="18">
      <c r="A185" s="9" t="s">
        <v>48</v>
      </c>
      <c r="H185" s="4" t="s">
        <v>151</v>
      </c>
    </row>
    <row r="187" spans="1:8" ht="15.75">
      <c r="A187" t="s">
        <v>49</v>
      </c>
      <c r="H187" s="4" t="s">
        <v>150</v>
      </c>
    </row>
    <row r="188" spans="8:11" ht="12.75">
      <c r="H188" s="20">
        <v>80</v>
      </c>
      <c r="I188" t="s">
        <v>152</v>
      </c>
      <c r="J188" s="43">
        <f>0.11298482933*H188</f>
        <v>9.0387863464</v>
      </c>
      <c r="K188" t="s">
        <v>18</v>
      </c>
    </row>
    <row r="189" spans="2:10" ht="12.75">
      <c r="B189" s="38">
        <v>6</v>
      </c>
      <c r="C189" s="6" t="s">
        <v>47</v>
      </c>
      <c r="D189" s="6"/>
      <c r="J189" s="23"/>
    </row>
    <row r="190" spans="2:8" ht="15.75">
      <c r="B190" s="35">
        <v>10</v>
      </c>
      <c r="C190" s="6" t="s">
        <v>133</v>
      </c>
      <c r="D190" s="6"/>
      <c r="H190" s="4" t="s">
        <v>153</v>
      </c>
    </row>
    <row r="191" spans="2:8" ht="15.75">
      <c r="B191" s="36">
        <f>B189*B190</f>
        <v>60</v>
      </c>
      <c r="C191" s="6" t="s">
        <v>16</v>
      </c>
      <c r="D191" s="6" t="s">
        <v>82</v>
      </c>
      <c r="H191" s="4"/>
    </row>
    <row r="192" spans="8:15" ht="15">
      <c r="H192" s="2" t="s">
        <v>135</v>
      </c>
      <c r="I192" s="2"/>
      <c r="O192" s="7"/>
    </row>
    <row r="193" spans="2:14" ht="18">
      <c r="B193" s="9"/>
      <c r="H193" s="2" t="s">
        <v>136</v>
      </c>
      <c r="N193" s="7"/>
    </row>
    <row r="194" spans="2:14" ht="18">
      <c r="B194" s="9"/>
      <c r="C194" s="23"/>
      <c r="H194" s="2" t="s">
        <v>132</v>
      </c>
      <c r="N194" s="7"/>
    </row>
    <row r="195" spans="1:14" ht="18">
      <c r="A195" s="3"/>
      <c r="B195" s="4"/>
      <c r="F195" s="23"/>
      <c r="G195" s="23"/>
      <c r="H195" s="20">
        <v>6.284</v>
      </c>
      <c r="I195" t="s">
        <v>133</v>
      </c>
      <c r="J195" s="43">
        <f>H195*9.5493</f>
        <v>60.0078012</v>
      </c>
      <c r="K195" t="s">
        <v>50</v>
      </c>
      <c r="L195" s="43">
        <f>H195*57.29578</f>
        <v>360.04668152</v>
      </c>
      <c r="M195" t="s">
        <v>134</v>
      </c>
      <c r="N195" s="7"/>
    </row>
    <row r="196" spans="6:14" ht="15.75">
      <c r="F196" s="23"/>
      <c r="G196" s="24"/>
      <c r="H196" s="20">
        <v>37</v>
      </c>
      <c r="I196" t="s">
        <v>50</v>
      </c>
      <c r="J196" s="43">
        <f>H196*0.10472</f>
        <v>3.87464</v>
      </c>
      <c r="K196" t="s">
        <v>133</v>
      </c>
      <c r="L196" s="42">
        <f>(H196*360)/60</f>
        <v>222</v>
      </c>
      <c r="M196" t="s">
        <v>134</v>
      </c>
      <c r="N196" s="7"/>
    </row>
    <row r="197" spans="6:16" ht="12.75">
      <c r="F197" s="23"/>
      <c r="G197" s="23"/>
      <c r="H197" s="21">
        <v>360</v>
      </c>
      <c r="I197" s="6" t="s">
        <v>134</v>
      </c>
      <c r="J197" s="36">
        <f>((2*3.142*H197)/360)</f>
        <v>6.284</v>
      </c>
      <c r="K197" s="6" t="s">
        <v>133</v>
      </c>
      <c r="L197" s="44">
        <f>(H197/360)*60</f>
        <v>60</v>
      </c>
      <c r="M197" s="6" t="s">
        <v>50</v>
      </c>
      <c r="N197" s="6"/>
      <c r="O197" s="6"/>
      <c r="P197" s="6"/>
    </row>
    <row r="198" spans="6:13" ht="12.75">
      <c r="F198" s="23"/>
      <c r="G198" s="23"/>
      <c r="H198" s="23"/>
      <c r="I198" s="23"/>
      <c r="J198" s="23"/>
      <c r="K198" s="23"/>
      <c r="L198" s="23"/>
      <c r="M198" s="23"/>
    </row>
    <row r="199" ht="30">
      <c r="A199" s="1" t="s">
        <v>314</v>
      </c>
    </row>
    <row r="200" spans="1:15" ht="20.25">
      <c r="A200" s="25" t="s">
        <v>227</v>
      </c>
      <c r="B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</row>
    <row r="201" spans="1:15" ht="20.25">
      <c r="A201" s="25" t="s">
        <v>228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</row>
    <row r="202" spans="1:15" ht="2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</row>
    <row r="203" spans="1:14" ht="20.25">
      <c r="A203" s="4" t="s">
        <v>229</v>
      </c>
      <c r="B203" s="4"/>
      <c r="C203" s="25"/>
      <c r="D203" s="4" t="s">
        <v>198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5" ht="15.75">
      <c r="A204" s="4" t="s">
        <v>232</v>
      </c>
      <c r="B204" s="4"/>
      <c r="C204" s="4"/>
      <c r="D204" s="4" t="s">
        <v>77</v>
      </c>
      <c r="E204" s="4"/>
    </row>
    <row r="205" spans="1:5" ht="15.75">
      <c r="A205" s="4" t="s">
        <v>230</v>
      </c>
      <c r="B205" s="4"/>
      <c r="C205" s="4"/>
      <c r="D205" s="4" t="s">
        <v>182</v>
      </c>
      <c r="E205" s="4"/>
    </row>
    <row r="206" spans="1:5" ht="15.75">
      <c r="A206" s="4" t="s">
        <v>231</v>
      </c>
      <c r="B206" s="4"/>
      <c r="C206" s="4"/>
      <c r="D206" s="4" t="s">
        <v>180</v>
      </c>
      <c r="E206" s="4"/>
    </row>
    <row r="207" spans="1:5" ht="15.75">
      <c r="A207" s="4" t="s">
        <v>233</v>
      </c>
      <c r="B207" s="4"/>
      <c r="C207" s="4"/>
      <c r="D207" s="4" t="s">
        <v>185</v>
      </c>
      <c r="E207" s="4"/>
    </row>
    <row r="208" spans="1:5" ht="15.75">
      <c r="A208" s="4" t="s">
        <v>234</v>
      </c>
      <c r="B208" s="4"/>
      <c r="C208" s="4"/>
      <c r="D208" s="4" t="s">
        <v>183</v>
      </c>
      <c r="E208" s="4"/>
    </row>
    <row r="209" spans="1:5" ht="15.75">
      <c r="A209" s="4" t="s">
        <v>236</v>
      </c>
      <c r="B209" s="4"/>
      <c r="C209" s="4"/>
      <c r="D209" s="4" t="s">
        <v>67</v>
      </c>
      <c r="E209" s="4"/>
    </row>
    <row r="210" spans="1:5" ht="15.75">
      <c r="A210" s="4" t="s">
        <v>235</v>
      </c>
      <c r="B210" s="4"/>
      <c r="C210" s="4"/>
      <c r="D210" s="4" t="s">
        <v>67</v>
      </c>
      <c r="E210" s="4"/>
    </row>
    <row r="211" spans="1:4" ht="15.75">
      <c r="A211" s="4" t="s">
        <v>246</v>
      </c>
      <c r="C211" s="4"/>
      <c r="D211" s="4" t="s">
        <v>247</v>
      </c>
    </row>
    <row r="212" ht="18">
      <c r="A212" s="3"/>
    </row>
    <row r="213" ht="18">
      <c r="A213" s="3" t="s">
        <v>154</v>
      </c>
    </row>
    <row r="259" ht="18">
      <c r="A259" s="3" t="s">
        <v>237</v>
      </c>
    </row>
    <row r="260" spans="1:2" ht="15.75">
      <c r="A260" s="4" t="s">
        <v>155</v>
      </c>
      <c r="B260" s="4" t="s">
        <v>239</v>
      </c>
    </row>
    <row r="261" ht="12.75">
      <c r="B261" t="s">
        <v>156</v>
      </c>
    </row>
    <row r="262" ht="12.75">
      <c r="B262" t="s">
        <v>157</v>
      </c>
    </row>
    <row r="264" ht="12.75">
      <c r="B264" s="2" t="s">
        <v>238</v>
      </c>
    </row>
    <row r="265" ht="12.75">
      <c r="B265" t="s">
        <v>158</v>
      </c>
    </row>
    <row r="266" ht="12.75">
      <c r="B266" t="s">
        <v>159</v>
      </c>
    </row>
    <row r="268" ht="12.75">
      <c r="B268" t="s">
        <v>160</v>
      </c>
    </row>
    <row r="270" ht="12.75">
      <c r="B270" t="s">
        <v>161</v>
      </c>
    </row>
    <row r="271" ht="12.75">
      <c r="B271" t="s">
        <v>162</v>
      </c>
    </row>
    <row r="273" spans="1:2" ht="15.75">
      <c r="A273" s="4" t="s">
        <v>163</v>
      </c>
      <c r="B273" s="4" t="s">
        <v>240</v>
      </c>
    </row>
    <row r="274" ht="15.75">
      <c r="A274" s="4"/>
    </row>
    <row r="275" ht="12.75">
      <c r="B275" t="s">
        <v>164</v>
      </c>
    </row>
    <row r="276" ht="12.75">
      <c r="B276" t="s">
        <v>165</v>
      </c>
    </row>
    <row r="277" ht="12.75">
      <c r="B277" t="s">
        <v>166</v>
      </c>
    </row>
    <row r="278" ht="12.75">
      <c r="B278" t="s">
        <v>167</v>
      </c>
    </row>
    <row r="279" ht="12.75">
      <c r="B279" t="s">
        <v>168</v>
      </c>
    </row>
    <row r="281" ht="12.75">
      <c r="B281" t="s">
        <v>169</v>
      </c>
    </row>
    <row r="283" ht="12.75">
      <c r="B283" t="s">
        <v>170</v>
      </c>
    </row>
    <row r="284" ht="12.75">
      <c r="B284" t="s">
        <v>241</v>
      </c>
    </row>
    <row r="285" ht="12.75">
      <c r="B285" t="s">
        <v>242</v>
      </c>
    </row>
    <row r="287" ht="12.75">
      <c r="B287" t="s">
        <v>171</v>
      </c>
    </row>
    <row r="289" ht="12.75">
      <c r="B289" t="s">
        <v>172</v>
      </c>
    </row>
    <row r="290" ht="12.75">
      <c r="B290" t="s">
        <v>173</v>
      </c>
    </row>
    <row r="291" ht="12.75">
      <c r="B291" t="s">
        <v>174</v>
      </c>
    </row>
    <row r="292" ht="12.75">
      <c r="B292" t="s">
        <v>175</v>
      </c>
    </row>
    <row r="293" ht="12.75">
      <c r="B293" t="s">
        <v>176</v>
      </c>
    </row>
    <row r="295" spans="1:2" ht="15.75">
      <c r="A295" s="4" t="s">
        <v>243</v>
      </c>
      <c r="B295" s="4" t="s">
        <v>320</v>
      </c>
    </row>
    <row r="296" spans="2:11" ht="12.75">
      <c r="B296" t="s">
        <v>177</v>
      </c>
      <c r="C296" t="s">
        <v>178</v>
      </c>
      <c r="G296" s="6"/>
      <c r="H296" s="6"/>
      <c r="I296" s="6"/>
      <c r="J296" s="6"/>
      <c r="K296" s="6"/>
    </row>
    <row r="297" spans="2:11" ht="12.75">
      <c r="B297" s="2"/>
      <c r="C297" s="6"/>
      <c r="D297" s="6"/>
      <c r="E297" s="6"/>
      <c r="F297" s="6"/>
      <c r="G297" s="6"/>
      <c r="H297" s="6"/>
      <c r="I297" s="6"/>
      <c r="J297" s="6"/>
      <c r="K297" s="6"/>
    </row>
    <row r="298" spans="1:2" ht="15.75">
      <c r="A298" s="4" t="s">
        <v>318</v>
      </c>
      <c r="B298" t="s">
        <v>319</v>
      </c>
    </row>
    <row r="299" spans="2:4" ht="12.75">
      <c r="B299" s="30">
        <v>0</v>
      </c>
      <c r="C299" t="s">
        <v>77</v>
      </c>
      <c r="D299" t="s">
        <v>179</v>
      </c>
    </row>
    <row r="300" spans="2:4" ht="12.75">
      <c r="B300" s="30">
        <v>3</v>
      </c>
      <c r="C300" t="s">
        <v>77</v>
      </c>
      <c r="D300" t="s">
        <v>192</v>
      </c>
    </row>
    <row r="301" spans="2:4" ht="12.75">
      <c r="B301" s="30">
        <v>2</v>
      </c>
      <c r="C301" t="s">
        <v>180</v>
      </c>
      <c r="D301" t="s">
        <v>181</v>
      </c>
    </row>
    <row r="302" spans="2:4" ht="12.75">
      <c r="B302" s="43">
        <f>(B300-B299)/B301</f>
        <v>1.5</v>
      </c>
      <c r="C302" t="s">
        <v>185</v>
      </c>
      <c r="D302" t="s">
        <v>317</v>
      </c>
    </row>
    <row r="303" ht="12.75">
      <c r="B303" s="31"/>
    </row>
    <row r="305" spans="2:3" ht="15">
      <c r="B305" t="s">
        <v>186</v>
      </c>
      <c r="C305" t="s">
        <v>316</v>
      </c>
    </row>
    <row r="307" ht="12.75">
      <c r="B307" t="s">
        <v>187</v>
      </c>
    </row>
    <row r="309" ht="12.75">
      <c r="B309" t="s">
        <v>315</v>
      </c>
    </row>
    <row r="311" ht="12.75">
      <c r="B311" t="s">
        <v>188</v>
      </c>
    </row>
    <row r="312" ht="12.75">
      <c r="B312" t="s">
        <v>189</v>
      </c>
    </row>
    <row r="314" spans="1:2" ht="15.75">
      <c r="A314" s="4" t="s">
        <v>331</v>
      </c>
      <c r="B314" t="s">
        <v>332</v>
      </c>
    </row>
    <row r="315" ht="12.75">
      <c r="B315" t="s">
        <v>190</v>
      </c>
    </row>
    <row r="316" spans="2:4" ht="12.75">
      <c r="B316" s="30">
        <v>0</v>
      </c>
      <c r="C316" t="s">
        <v>191</v>
      </c>
      <c r="D316" t="s">
        <v>77</v>
      </c>
    </row>
    <row r="317" spans="2:13" ht="12.75">
      <c r="B317" s="30">
        <v>3</v>
      </c>
      <c r="C317" t="s">
        <v>192</v>
      </c>
      <c r="D317" t="s">
        <v>77</v>
      </c>
      <c r="G317" t="s">
        <v>193</v>
      </c>
      <c r="L317" t="s">
        <v>250</v>
      </c>
      <c r="M317" t="s">
        <v>251</v>
      </c>
    </row>
    <row r="318" spans="2:13" ht="12.75">
      <c r="B318" s="30">
        <v>2</v>
      </c>
      <c r="C318" t="s">
        <v>194</v>
      </c>
      <c r="D318" t="s">
        <v>180</v>
      </c>
      <c r="F318" s="20">
        <v>0.25</v>
      </c>
      <c r="G318" t="s">
        <v>195</v>
      </c>
      <c r="H318" s="42">
        <f>F318*0.3048</f>
        <v>0.0762</v>
      </c>
      <c r="I318" t="s">
        <v>102</v>
      </c>
      <c r="J318" t="s">
        <v>196</v>
      </c>
      <c r="L318" s="20">
        <v>3</v>
      </c>
      <c r="M318" s="42">
        <f>L318/12</f>
        <v>0.25</v>
      </c>
    </row>
    <row r="319" spans="2:4" ht="12.75">
      <c r="B319" s="30">
        <v>10</v>
      </c>
      <c r="C319" t="s">
        <v>197</v>
      </c>
      <c r="D319" t="s">
        <v>198</v>
      </c>
    </row>
    <row r="320" spans="2:10" ht="12.75">
      <c r="B320" s="30">
        <v>9.8</v>
      </c>
      <c r="C320" t="s">
        <v>199</v>
      </c>
      <c r="D320" t="s">
        <v>200</v>
      </c>
      <c r="F320" s="20">
        <v>10</v>
      </c>
      <c r="G320" t="s">
        <v>109</v>
      </c>
      <c r="H320" s="42">
        <f>0.3048*F320</f>
        <v>3.048</v>
      </c>
      <c r="I320" t="s">
        <v>77</v>
      </c>
      <c r="J320" t="s">
        <v>107</v>
      </c>
    </row>
    <row r="321" spans="2:8" ht="12.75">
      <c r="B321" s="30">
        <v>10</v>
      </c>
      <c r="C321" t="s">
        <v>205</v>
      </c>
      <c r="D321" t="s">
        <v>182</v>
      </c>
      <c r="F321" s="20"/>
      <c r="H321" s="42"/>
    </row>
    <row r="322" spans="2:4" ht="12.75">
      <c r="B322" s="30">
        <v>0.0762</v>
      </c>
      <c r="C322" t="s">
        <v>184</v>
      </c>
      <c r="D322" t="s">
        <v>102</v>
      </c>
    </row>
    <row r="323" spans="2:10" ht="12.75">
      <c r="B323" s="43">
        <f>(B317-B316)/B318</f>
        <v>1.5</v>
      </c>
      <c r="C323" t="s">
        <v>201</v>
      </c>
      <c r="D323" s="26" t="s">
        <v>185</v>
      </c>
      <c r="F323" s="20">
        <v>1.9</v>
      </c>
      <c r="G323" t="s">
        <v>202</v>
      </c>
      <c r="H323" s="42">
        <f>1.3558*F323</f>
        <v>2.5760199999999998</v>
      </c>
      <c r="I323" t="s">
        <v>40</v>
      </c>
      <c r="J323" t="s">
        <v>203</v>
      </c>
    </row>
    <row r="324" spans="2:3" ht="12.75">
      <c r="B324" s="43">
        <f>SIN(B321*PI()/180)</f>
        <v>0.17364817766693033</v>
      </c>
      <c r="C324" t="s">
        <v>204</v>
      </c>
    </row>
    <row r="325" spans="2:11" ht="12.75">
      <c r="B325" s="43">
        <f>((B319*(B323+(B320*B324))*B322))</f>
        <v>2.439735131545569</v>
      </c>
      <c r="C325" t="s">
        <v>23</v>
      </c>
      <c r="D325" t="s">
        <v>40</v>
      </c>
      <c r="F325" s="20">
        <v>2.2</v>
      </c>
      <c r="G325" t="s">
        <v>206</v>
      </c>
      <c r="H325" s="42">
        <f>F325*4.448</f>
        <v>9.785600000000002</v>
      </c>
      <c r="I325" t="s">
        <v>67</v>
      </c>
      <c r="J325" s="42">
        <f>F325*0.4535</f>
        <v>0.9977000000000001</v>
      </c>
      <c r="K325" t="s">
        <v>198</v>
      </c>
    </row>
    <row r="326" ht="12.75">
      <c r="E326" t="s">
        <v>207</v>
      </c>
    </row>
    <row r="328" ht="12.75">
      <c r="B328" s="27"/>
    </row>
    <row r="329" spans="1:2" ht="15.75">
      <c r="A329" s="4" t="s">
        <v>244</v>
      </c>
      <c r="B329" s="4" t="s">
        <v>274</v>
      </c>
    </row>
    <row r="330" ht="12.75">
      <c r="B330" t="s">
        <v>321</v>
      </c>
    </row>
    <row r="331" spans="2:9" ht="12.75">
      <c r="B331" t="s">
        <v>208</v>
      </c>
      <c r="I331" t="s">
        <v>209</v>
      </c>
    </row>
    <row r="333" spans="2:9" ht="12.75">
      <c r="B333" s="43">
        <f>B322</f>
        <v>0.0762</v>
      </c>
      <c r="C333" t="s">
        <v>183</v>
      </c>
      <c r="D333" s="31" t="s">
        <v>184</v>
      </c>
      <c r="E333" s="31"/>
      <c r="F333" s="31"/>
      <c r="I333" t="s">
        <v>211</v>
      </c>
    </row>
    <row r="334" spans="2:9" ht="12.75">
      <c r="B334" s="43">
        <f>B317</f>
        <v>3</v>
      </c>
      <c r="C334" t="s">
        <v>77</v>
      </c>
      <c r="D334" s="31" t="s">
        <v>192</v>
      </c>
      <c r="E334" s="31"/>
      <c r="F334" s="31"/>
      <c r="I334" t="s">
        <v>212</v>
      </c>
    </row>
    <row r="335" spans="2:10" ht="12.75">
      <c r="B335" s="43">
        <f>(60*B334)/(2*3.142*B333)</f>
        <v>375.9078173789702</v>
      </c>
      <c r="C335" t="s">
        <v>278</v>
      </c>
      <c r="D335" s="31" t="s">
        <v>210</v>
      </c>
      <c r="E335" s="31"/>
      <c r="F335" s="31"/>
      <c r="I335" t="s">
        <v>213</v>
      </c>
      <c r="J335" t="s">
        <v>214</v>
      </c>
    </row>
    <row r="336" spans="2:9" ht="12.75">
      <c r="B336" s="31"/>
      <c r="I336" t="s">
        <v>212</v>
      </c>
    </row>
    <row r="337" spans="9:10" ht="12.75">
      <c r="I337" t="s">
        <v>215</v>
      </c>
      <c r="J337" t="s">
        <v>216</v>
      </c>
    </row>
    <row r="341" spans="1:2" ht="15.75">
      <c r="A341" s="4" t="s">
        <v>245</v>
      </c>
      <c r="B341" s="4" t="s">
        <v>217</v>
      </c>
    </row>
    <row r="342" ht="12.75">
      <c r="B342" t="s">
        <v>322</v>
      </c>
    </row>
    <row r="343" ht="18">
      <c r="G343" t="s">
        <v>218</v>
      </c>
    </row>
    <row r="344" spans="2:3" ht="12.75">
      <c r="B344" s="41">
        <f>B325</f>
        <v>2.439735131545569</v>
      </c>
      <c r="C344" t="s">
        <v>219</v>
      </c>
    </row>
    <row r="345" spans="2:7" ht="12.75">
      <c r="B345" s="42">
        <f>(B335*(2*3.142))/60</f>
        <v>39.37007874015748</v>
      </c>
      <c r="C345" t="s">
        <v>121</v>
      </c>
      <c r="G345" t="s">
        <v>211</v>
      </c>
    </row>
    <row r="346" spans="2:8" ht="12.75">
      <c r="B346" s="41">
        <f>B344*B345</f>
        <v>96.05256423407752</v>
      </c>
      <c r="C346" t="s">
        <v>220</v>
      </c>
      <c r="G346" t="s">
        <v>34</v>
      </c>
      <c r="H346" t="s">
        <v>16</v>
      </c>
    </row>
    <row r="347" spans="7:8" ht="12.75">
      <c r="G347" t="s">
        <v>221</v>
      </c>
      <c r="H347" t="s">
        <v>40</v>
      </c>
    </row>
    <row r="348" spans="7:8" ht="18">
      <c r="G348" s="9" t="s">
        <v>222</v>
      </c>
      <c r="H348" t="s">
        <v>141</v>
      </c>
    </row>
    <row r="350" ht="12.75">
      <c r="G350" t="s">
        <v>223</v>
      </c>
    </row>
    <row r="351" ht="12.75">
      <c r="G351" t="s">
        <v>224</v>
      </c>
    </row>
    <row r="353" ht="15.75">
      <c r="G353" s="4" t="s">
        <v>225</v>
      </c>
    </row>
    <row r="355" ht="12.75">
      <c r="G355" t="s">
        <v>226</v>
      </c>
    </row>
    <row r="359" spans="1:6" ht="15.75">
      <c r="A359" s="4" t="s">
        <v>248</v>
      </c>
      <c r="B359" s="4" t="s">
        <v>249</v>
      </c>
      <c r="F359" t="s">
        <v>268</v>
      </c>
    </row>
    <row r="361" spans="1:21" ht="12.75">
      <c r="A361" s="23"/>
      <c r="B361" s="23" t="s">
        <v>259</v>
      </c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</row>
    <row r="362" spans="1:23" ht="12.75">
      <c r="A362" s="23"/>
      <c r="B362" s="23" t="s">
        <v>252</v>
      </c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</row>
    <row r="363" spans="1:26" ht="12.75">
      <c r="A363" s="23"/>
      <c r="B363" s="23" t="s">
        <v>269</v>
      </c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</row>
    <row r="364" spans="1:26" ht="12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</row>
    <row r="365" spans="1:32" ht="12.75">
      <c r="A365" s="23"/>
      <c r="B365" s="23" t="s">
        <v>26</v>
      </c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</row>
    <row r="366" spans="1:32" ht="12.75">
      <c r="A366" s="23"/>
      <c r="B366" s="23"/>
      <c r="C366" s="23" t="s">
        <v>253</v>
      </c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</row>
    <row r="367" spans="1:32" ht="12.75">
      <c r="A367" s="23"/>
      <c r="B367" s="23"/>
      <c r="C367" s="23" t="s">
        <v>254</v>
      </c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</row>
    <row r="368" spans="1:32" ht="12.75">
      <c r="A368" s="23"/>
      <c r="B368" s="23"/>
      <c r="C368" s="23" t="s">
        <v>271</v>
      </c>
      <c r="D368" s="28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</row>
    <row r="369" spans="1:32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</row>
    <row r="370" spans="1:32" ht="12.75">
      <c r="A370" s="23"/>
      <c r="B370" s="23"/>
      <c r="C370" s="23" t="s">
        <v>255</v>
      </c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</row>
    <row r="371" spans="1:32" ht="12.75">
      <c r="A371" s="23"/>
      <c r="B371" s="29"/>
      <c r="C371" s="23" t="s">
        <v>256</v>
      </c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</row>
    <row r="372" spans="1:32" ht="12.75">
      <c r="A372" s="23"/>
      <c r="B372" s="23"/>
      <c r="C372" s="23" t="s">
        <v>257</v>
      </c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</row>
    <row r="373" spans="1:32" ht="12.75">
      <c r="A373" s="23"/>
      <c r="B373" s="23"/>
      <c r="C373" s="23" t="s">
        <v>258</v>
      </c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</row>
    <row r="374" spans="1:32" ht="12.75">
      <c r="A374" s="23"/>
      <c r="B374" s="23"/>
      <c r="C374" s="23" t="s">
        <v>270</v>
      </c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</row>
    <row r="375" spans="1:32" ht="12.75">
      <c r="A375" s="17" t="s">
        <v>260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</row>
    <row r="376" spans="1:32" ht="12.75">
      <c r="A376" s="17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</row>
    <row r="377" spans="1:32" ht="12.75">
      <c r="A377" s="17" t="s">
        <v>279</v>
      </c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</row>
    <row r="378" spans="1:32" ht="12.75">
      <c r="A378" s="17" t="s">
        <v>272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</row>
    <row r="379" spans="1:32" ht="12.75">
      <c r="A379" s="17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</row>
    <row r="380" spans="1:32" ht="12.75">
      <c r="A380" s="2" t="s">
        <v>319</v>
      </c>
      <c r="B380" s="2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</row>
    <row r="381" spans="1:32" ht="12.75">
      <c r="A381" s="30">
        <v>0</v>
      </c>
      <c r="B381" t="s">
        <v>77</v>
      </c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</row>
    <row r="382" spans="1:32" ht="12.75">
      <c r="A382" s="30">
        <v>0.3048</v>
      </c>
      <c r="B382" t="s">
        <v>77</v>
      </c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</row>
    <row r="383" spans="1:32" ht="12.75">
      <c r="A383" s="30">
        <v>2</v>
      </c>
      <c r="B383" t="s">
        <v>180</v>
      </c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</row>
    <row r="384" spans="1:32" ht="12.75">
      <c r="A384" s="22">
        <f>(A382-A381)/A383</f>
        <v>0.1524</v>
      </c>
      <c r="B384" t="s">
        <v>185</v>
      </c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</row>
    <row r="385" spans="1:32" ht="12.75">
      <c r="A385" s="17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</row>
    <row r="386" spans="1:32" ht="12.75">
      <c r="A386" s="17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</row>
    <row r="387" spans="1:32" ht="12.75">
      <c r="A387" s="17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</row>
    <row r="388" spans="1:32" ht="12.75">
      <c r="A388" s="17" t="s">
        <v>333</v>
      </c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</row>
    <row r="389" spans="1:32" ht="12.75">
      <c r="A389" s="18" t="s">
        <v>343</v>
      </c>
      <c r="B389" s="18"/>
      <c r="C389" s="18"/>
      <c r="D389" s="18"/>
      <c r="E389" s="18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</row>
    <row r="390" spans="1:32" ht="12.75">
      <c r="A390" s="18" t="s">
        <v>344</v>
      </c>
      <c r="B390" s="18"/>
      <c r="C390" s="18"/>
      <c r="D390" s="18"/>
      <c r="E390" s="18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</row>
    <row r="391" spans="5:32" ht="15.75">
      <c r="E391" s="4" t="s">
        <v>193</v>
      </c>
      <c r="R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</row>
    <row r="392" spans="1:32" ht="12.75">
      <c r="A392" s="30">
        <v>0</v>
      </c>
      <c r="B392" t="s">
        <v>191</v>
      </c>
      <c r="C392" s="23" t="s">
        <v>77</v>
      </c>
      <c r="K392" t="s">
        <v>250</v>
      </c>
      <c r="L392" t="s">
        <v>251</v>
      </c>
      <c r="R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</row>
    <row r="393" spans="1:32" ht="12.75">
      <c r="A393" s="30">
        <v>0.3</v>
      </c>
      <c r="B393" t="s">
        <v>192</v>
      </c>
      <c r="C393" t="s">
        <v>77</v>
      </c>
      <c r="E393" s="20">
        <v>0.1666</v>
      </c>
      <c r="F393" t="s">
        <v>195</v>
      </c>
      <c r="G393" s="42">
        <f>E393*0.3048</f>
        <v>0.05077968</v>
      </c>
      <c r="H393" t="s">
        <v>102</v>
      </c>
      <c r="I393" t="s">
        <v>196</v>
      </c>
      <c r="K393" s="20">
        <v>2</v>
      </c>
      <c r="L393" s="42">
        <f>K393/12</f>
        <v>0.16666666666666666</v>
      </c>
      <c r="R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</row>
    <row r="394" spans="1:32" ht="12.75">
      <c r="A394" s="30">
        <v>0.1</v>
      </c>
      <c r="B394" t="s">
        <v>194</v>
      </c>
      <c r="C394" t="s">
        <v>180</v>
      </c>
      <c r="R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</row>
    <row r="395" spans="1:32" ht="12.75">
      <c r="A395" s="30">
        <v>11.36</v>
      </c>
      <c r="B395" t="s">
        <v>197</v>
      </c>
      <c r="C395" t="s">
        <v>198</v>
      </c>
      <c r="E395" s="20">
        <v>3</v>
      </c>
      <c r="F395" t="s">
        <v>109</v>
      </c>
      <c r="G395" s="42">
        <f>0.3048*E395</f>
        <v>0.9144000000000001</v>
      </c>
      <c r="H395" t="s">
        <v>77</v>
      </c>
      <c r="I395" t="s">
        <v>107</v>
      </c>
      <c r="R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</row>
    <row r="396" spans="1:32" ht="12.75">
      <c r="A396" s="30">
        <v>9.8</v>
      </c>
      <c r="B396" t="s">
        <v>199</v>
      </c>
      <c r="C396" t="s">
        <v>185</v>
      </c>
      <c r="E396" s="23"/>
      <c r="F396" s="23"/>
      <c r="G396" s="23"/>
      <c r="R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</row>
    <row r="397" spans="1:32" ht="12.75">
      <c r="A397" s="30">
        <v>1</v>
      </c>
      <c r="B397" t="s">
        <v>205</v>
      </c>
      <c r="C397" t="s">
        <v>182</v>
      </c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</row>
    <row r="398" spans="1:32" ht="12.75">
      <c r="A398" s="30">
        <v>0.05</v>
      </c>
      <c r="B398" t="s">
        <v>184</v>
      </c>
      <c r="C398" t="s">
        <v>102</v>
      </c>
      <c r="E398" s="20">
        <v>1.3</v>
      </c>
      <c r="F398" t="s">
        <v>202</v>
      </c>
      <c r="G398" s="42">
        <f>1.3558*E398</f>
        <v>1.76254</v>
      </c>
      <c r="H398" t="s">
        <v>40</v>
      </c>
      <c r="I398" s="42">
        <f>E398*16*12</f>
        <v>249.60000000000002</v>
      </c>
      <c r="J398" t="s">
        <v>349</v>
      </c>
      <c r="K398" t="s">
        <v>203</v>
      </c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</row>
    <row r="399" spans="1:32" ht="12.75">
      <c r="A399" s="43">
        <f>(A393-A392)/A394</f>
        <v>2.9999999999999996</v>
      </c>
      <c r="B399" t="s">
        <v>201</v>
      </c>
      <c r="C399" t="s">
        <v>185</v>
      </c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</row>
    <row r="400" spans="1:32" ht="12.75">
      <c r="A400" s="43">
        <f>SIN(A397*PI()/180)</f>
        <v>0.01745240643728351</v>
      </c>
      <c r="B400" t="s">
        <v>204</v>
      </c>
      <c r="C400" s="26"/>
      <c r="E400" s="20">
        <v>2.2</v>
      </c>
      <c r="F400" t="s">
        <v>206</v>
      </c>
      <c r="G400" s="42">
        <f>E400*4.448</f>
        <v>9.785600000000002</v>
      </c>
      <c r="H400" t="s">
        <v>67</v>
      </c>
      <c r="I400" s="42">
        <f>E400*0.4535</f>
        <v>0.9977000000000001</v>
      </c>
      <c r="J400" t="s">
        <v>198</v>
      </c>
      <c r="K400" s="50" t="s">
        <v>348</v>
      </c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</row>
    <row r="401" spans="1:32" ht="12.75">
      <c r="A401" s="43">
        <f>((A395*(A399+(A396*A400))*A398))</f>
        <v>1.8011470751924947</v>
      </c>
      <c r="B401" t="s">
        <v>23</v>
      </c>
      <c r="C401" t="s">
        <v>40</v>
      </c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</row>
    <row r="402" spans="1:32" ht="12.75">
      <c r="A402" s="39"/>
      <c r="B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</row>
    <row r="403" spans="1:32" ht="12.75">
      <c r="A403" s="39" t="s">
        <v>280</v>
      </c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</row>
    <row r="404" spans="1:32" ht="12.75">
      <c r="A404" s="43">
        <f>A398</f>
        <v>0.05</v>
      </c>
      <c r="B404" t="s">
        <v>183</v>
      </c>
      <c r="C404" s="31" t="s">
        <v>184</v>
      </c>
      <c r="D404" s="31"/>
      <c r="E404" s="31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</row>
    <row r="405" spans="1:32" ht="12.75">
      <c r="A405" s="43">
        <f>A393</f>
        <v>0.3</v>
      </c>
      <c r="B405" t="s">
        <v>77</v>
      </c>
      <c r="C405" s="31" t="s">
        <v>192</v>
      </c>
      <c r="D405" s="31"/>
      <c r="E405" s="31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</row>
    <row r="406" spans="1:32" ht="12.75">
      <c r="A406" s="43">
        <f>(60*A405)/(2*3.142*A404)</f>
        <v>57.288351368555055</v>
      </c>
      <c r="B406" t="s">
        <v>278</v>
      </c>
      <c r="C406" s="31" t="s">
        <v>210</v>
      </c>
      <c r="D406" s="23"/>
      <c r="E406" s="31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</row>
    <row r="407" spans="1:32" ht="12.75">
      <c r="A407" s="17"/>
      <c r="B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</row>
    <row r="408" spans="1:32" ht="12.75">
      <c r="A408" s="17" t="s">
        <v>281</v>
      </c>
      <c r="B408" s="23"/>
      <c r="C408" s="23"/>
      <c r="D408" s="23"/>
      <c r="E408" s="23"/>
      <c r="F408" s="23"/>
      <c r="G408" s="23"/>
      <c r="H408" s="23">
        <f>6.283185307</f>
        <v>6.283185307</v>
      </c>
      <c r="I408" s="23"/>
      <c r="J408" s="23" t="s">
        <v>350</v>
      </c>
      <c r="K408" s="23">
        <v>60</v>
      </c>
      <c r="L408" s="23" t="s">
        <v>50</v>
      </c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</row>
    <row r="409" spans="1:32" ht="12.75">
      <c r="A409" s="17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</row>
    <row r="410" spans="1:32" ht="12.75">
      <c r="A410" s="43">
        <f>A401</f>
        <v>1.8011470751924947</v>
      </c>
      <c r="B410" t="s">
        <v>219</v>
      </c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</row>
    <row r="411" spans="1:32" ht="12.75">
      <c r="A411" s="43">
        <f>(A406*(2*3.142))/60</f>
        <v>5.999999999999999</v>
      </c>
      <c r="B411" t="s">
        <v>121</v>
      </c>
      <c r="C411" s="43">
        <f>A411/(2*3.142)*60</f>
        <v>57.28835136855505</v>
      </c>
      <c r="D411" s="23" t="s">
        <v>50</v>
      </c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</row>
    <row r="412" spans="1:32" ht="12.75">
      <c r="A412" s="43">
        <f>A410*A411</f>
        <v>10.806882451154967</v>
      </c>
      <c r="B412" t="s">
        <v>282</v>
      </c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</row>
    <row r="413" spans="1:32" ht="12.75">
      <c r="A413" s="36">
        <f>A412/2</f>
        <v>5.403441225577484</v>
      </c>
      <c r="B413" s="18" t="s">
        <v>283</v>
      </c>
      <c r="C413" s="23"/>
      <c r="D413" s="18"/>
      <c r="E413" s="18"/>
      <c r="F413" s="18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</row>
    <row r="414" spans="1:32" ht="12.75">
      <c r="A414" s="17"/>
      <c r="B414" s="23"/>
      <c r="C414" s="18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</row>
    <row r="415" spans="1:32" ht="12.75">
      <c r="A415" s="23" t="s">
        <v>273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</row>
    <row r="416" spans="3:32" ht="12.75">
      <c r="C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</row>
    <row r="417" spans="1:32" ht="12.75">
      <c r="A417" s="30">
        <v>10</v>
      </c>
      <c r="B417" s="23" t="s">
        <v>261</v>
      </c>
      <c r="D417" s="23"/>
      <c r="E417" s="23"/>
      <c r="F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</row>
    <row r="418" spans="1:32" ht="12.75">
      <c r="A418" s="30">
        <v>24</v>
      </c>
      <c r="B418" s="23" t="s">
        <v>262</v>
      </c>
      <c r="C418" s="23"/>
      <c r="D418" s="23"/>
      <c r="E418" s="23"/>
      <c r="F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</row>
    <row r="419" spans="1:32" ht="12.75">
      <c r="A419" s="43">
        <f>A418/A417</f>
        <v>2.4</v>
      </c>
      <c r="B419" s="23" t="s">
        <v>263</v>
      </c>
      <c r="C419" s="23"/>
      <c r="D419" s="23"/>
      <c r="E419" s="23"/>
      <c r="F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</row>
    <row r="420" spans="1:32" ht="12.75">
      <c r="A420" s="43">
        <f>A401/A419</f>
        <v>0.7504779479968728</v>
      </c>
      <c r="B420" s="23" t="s">
        <v>40</v>
      </c>
      <c r="C420" s="23" t="s">
        <v>265</v>
      </c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</row>
    <row r="421" spans="1:32" ht="12.75">
      <c r="A421" s="43">
        <f>A399*A419</f>
        <v>7.199999999999998</v>
      </c>
      <c r="B421" s="23" t="s">
        <v>185</v>
      </c>
      <c r="C421" s="23" t="s">
        <v>264</v>
      </c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</row>
    <row r="422" spans="1:32" ht="12.75">
      <c r="A422" s="43">
        <f>A393/A419</f>
        <v>0.125</v>
      </c>
      <c r="B422" s="23" t="s">
        <v>77</v>
      </c>
      <c r="C422" s="23" t="s">
        <v>266</v>
      </c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</row>
    <row r="423" spans="1:32" ht="12.75">
      <c r="A423" s="43">
        <f>A395</f>
        <v>11.36</v>
      </c>
      <c r="B423" s="23" t="s">
        <v>198</v>
      </c>
      <c r="C423" s="23" t="s">
        <v>267</v>
      </c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</row>
    <row r="424" spans="1:32" ht="12.75">
      <c r="A424" s="22">
        <f>A411*A419</f>
        <v>14.399999999999997</v>
      </c>
      <c r="B424" s="23" t="s">
        <v>347</v>
      </c>
      <c r="C424" s="23" t="s">
        <v>345</v>
      </c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</row>
    <row r="425" spans="1:32" ht="12.75">
      <c r="A425" s="43">
        <f>A420*A424</f>
        <v>10.806882451154966</v>
      </c>
      <c r="B425" s="50" t="s">
        <v>16</v>
      </c>
      <c r="C425" s="23" t="s">
        <v>346</v>
      </c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</row>
    <row r="426" spans="1:32" ht="12.75">
      <c r="A426" s="36">
        <f>A425/2</f>
        <v>5.403441225577483</v>
      </c>
      <c r="B426" s="50" t="s">
        <v>16</v>
      </c>
      <c r="C426" s="23" t="s">
        <v>351</v>
      </c>
      <c r="R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</row>
    <row r="427" spans="1:32" ht="12.75">
      <c r="A427" s="51"/>
      <c r="B427" s="50"/>
      <c r="C427" s="23"/>
      <c r="R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</row>
    <row r="428" spans="1:32" ht="27.75">
      <c r="A428" s="40" t="s">
        <v>323</v>
      </c>
      <c r="B428" s="23"/>
      <c r="C428" s="23"/>
      <c r="R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</row>
    <row r="429" spans="1:32" ht="12.75">
      <c r="A429" s="29"/>
      <c r="B429" s="23"/>
      <c r="C429" s="23"/>
      <c r="R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</row>
    <row r="430" spans="1:32" ht="12.75">
      <c r="A430" s="23" t="s">
        <v>324</v>
      </c>
      <c r="B430" s="23"/>
      <c r="C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</row>
    <row r="431" spans="1:32" ht="12.75">
      <c r="A431" s="29" t="s">
        <v>325</v>
      </c>
      <c r="B431" s="23"/>
      <c r="C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</row>
    <row r="432" spans="1:32" ht="12.75">
      <c r="A432" s="23" t="s">
        <v>326</v>
      </c>
      <c r="B432" s="23"/>
      <c r="C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</row>
    <row r="433" spans="1:32" ht="12.75">
      <c r="A433" s="23" t="s">
        <v>327</v>
      </c>
      <c r="B433" s="23"/>
      <c r="C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</row>
    <row r="434" spans="1:32" ht="12.75">
      <c r="A434" s="23"/>
      <c r="B434" s="23"/>
      <c r="C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</row>
    <row r="435" spans="1:32" ht="12.75">
      <c r="A435" s="23" t="s">
        <v>328</v>
      </c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</row>
    <row r="436" spans="1:32" ht="12.75">
      <c r="A436" s="23" t="s">
        <v>329</v>
      </c>
      <c r="X436" s="23"/>
      <c r="Y436" s="23"/>
      <c r="Z436" s="23"/>
      <c r="AA436" s="23"/>
      <c r="AB436" s="23"/>
      <c r="AC436" s="23"/>
      <c r="AD436" s="23"/>
      <c r="AE436" s="23"/>
      <c r="AF436" s="23"/>
    </row>
    <row r="437" spans="1:32" ht="12.75">
      <c r="A437" s="23" t="s">
        <v>330</v>
      </c>
      <c r="AA437" s="23"/>
      <c r="AB437" s="23"/>
      <c r="AC437" s="23"/>
      <c r="AD437" s="23"/>
      <c r="AE437" s="23"/>
      <c r="AF437" s="23"/>
    </row>
    <row r="438" spans="27:32" ht="12.75">
      <c r="AA438" s="23"/>
      <c r="AB438" s="23"/>
      <c r="AC438" s="23"/>
      <c r="AD438" s="23"/>
      <c r="AE438" s="23"/>
      <c r="AF438" s="23"/>
    </row>
    <row r="457" spans="1:10" ht="12.75">
      <c r="A457" s="23"/>
      <c r="B457" s="23"/>
      <c r="D457" s="23"/>
      <c r="E457" s="23"/>
      <c r="F457" s="23"/>
      <c r="G457" s="23"/>
      <c r="H457" s="23"/>
      <c r="I457" s="23"/>
      <c r="J457" s="23"/>
    </row>
    <row r="458" ht="12.75">
      <c r="C458" s="23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Plymouth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Michael Bastoni</cp:lastModifiedBy>
  <dcterms:created xsi:type="dcterms:W3CDTF">2010-01-22T14:32:26Z</dcterms:created>
  <dcterms:modified xsi:type="dcterms:W3CDTF">2010-03-09T12:02:04Z</dcterms:modified>
  <cp:category/>
  <cp:version/>
  <cp:contentType/>
  <cp:contentStatus/>
</cp:coreProperties>
</file>